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defaultThemeVersion="124226"/>
  <xr:revisionPtr revIDLastSave="0" documentId="13_ncr:1_{9D56468E-BE95-4654-9BB0-247C94D462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1-2023" sheetId="10" r:id="rId1"/>
  </sheets>
  <definedNames>
    <definedName name="_xlnm.Print_Titles" localSheetId="0">'2021-2023'!$6:$8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4" i="10" l="1"/>
  <c r="L102" i="10" l="1"/>
  <c r="L101" i="10"/>
  <c r="L100" i="10"/>
  <c r="K102" i="10"/>
  <c r="K101" i="10"/>
  <c r="K100" i="10"/>
  <c r="J102" i="10"/>
  <c r="J101" i="10"/>
  <c r="J100" i="10"/>
  <c r="I102" i="10"/>
  <c r="I101" i="10"/>
  <c r="I100" i="10"/>
  <c r="H100" i="10"/>
  <c r="H101" i="10"/>
  <c r="H102" i="10"/>
  <c r="G190" i="10"/>
  <c r="G238" i="10"/>
  <c r="L255" i="10"/>
  <c r="K255" i="10"/>
  <c r="J255" i="10"/>
  <c r="I255" i="10"/>
  <c r="H255" i="10"/>
  <c r="L254" i="10"/>
  <c r="K254" i="10"/>
  <c r="I254" i="10"/>
  <c r="H254" i="10"/>
  <c r="L253" i="10"/>
  <c r="K253" i="10"/>
  <c r="I253" i="10"/>
  <c r="H253" i="10"/>
  <c r="L252" i="10"/>
  <c r="F252" i="10" s="1"/>
  <c r="L251" i="10"/>
  <c r="K251" i="10"/>
  <c r="J251" i="10"/>
  <c r="I251" i="10"/>
  <c r="H251" i="10"/>
  <c r="G250" i="10"/>
  <c r="G244" i="10"/>
  <c r="H250" i="10" l="1"/>
  <c r="F255" i="10"/>
  <c r="I250" i="10"/>
  <c r="F253" i="10"/>
  <c r="J250" i="10"/>
  <c r="L250" i="10"/>
  <c r="K250" i="10"/>
  <c r="F254" i="10"/>
  <c r="F251" i="10"/>
  <c r="I262" i="10"/>
  <c r="I232" i="10"/>
  <c r="I231" i="10"/>
  <c r="I230" i="10"/>
  <c r="I229" i="10"/>
  <c r="I227" i="10"/>
  <c r="I214" i="10"/>
  <c r="I208" i="10"/>
  <c r="I202" i="10"/>
  <c r="I201" i="10"/>
  <c r="I200" i="10"/>
  <c r="I199" i="10"/>
  <c r="I198" i="10"/>
  <c r="I197" i="10"/>
  <c r="I188" i="10"/>
  <c r="I187" i="10"/>
  <c r="I184" i="10" s="1"/>
  <c r="I178" i="10"/>
  <c r="I172" i="10"/>
  <c r="I171" i="10"/>
  <c r="I170" i="10"/>
  <c r="I169" i="10"/>
  <c r="I168" i="10"/>
  <c r="I167" i="10"/>
  <c r="I160" i="10"/>
  <c r="I159" i="10"/>
  <c r="I158" i="10"/>
  <c r="I157" i="10"/>
  <c r="I156" i="10"/>
  <c r="I155" i="10"/>
  <c r="I152" i="10"/>
  <c r="I148" i="10" s="1"/>
  <c r="I146" i="10"/>
  <c r="I142" i="10"/>
  <c r="I141" i="10"/>
  <c r="I139" i="10"/>
  <c r="I138" i="10"/>
  <c r="I137" i="10"/>
  <c r="I130" i="10"/>
  <c r="I128" i="10"/>
  <c r="I124" i="10" s="1"/>
  <c r="I121" i="10"/>
  <c r="I117" i="10"/>
  <c r="I115" i="10"/>
  <c r="I105" i="10"/>
  <c r="I104" i="10"/>
  <c r="I97" i="10"/>
  <c r="I93" i="10" s="1"/>
  <c r="I91" i="10"/>
  <c r="I87" i="10" s="1"/>
  <c r="I84" i="10"/>
  <c r="I81" i="10" s="1"/>
  <c r="I79" i="10"/>
  <c r="I75" i="10" s="1"/>
  <c r="I69" i="10"/>
  <c r="I67" i="10"/>
  <c r="I63" i="10" s="1"/>
  <c r="I62" i="10"/>
  <c r="I59" i="10"/>
  <c r="I53" i="10" s="1"/>
  <c r="I58" i="10"/>
  <c r="I45" i="10"/>
  <c r="I39" i="10"/>
  <c r="I33" i="10"/>
  <c r="I31" i="10"/>
  <c r="I27" i="10" s="1"/>
  <c r="I25" i="10"/>
  <c r="I20" i="10"/>
  <c r="I14" i="10" s="1"/>
  <c r="I18" i="10"/>
  <c r="I12" i="10" s="1"/>
  <c r="I17" i="10"/>
  <c r="I16" i="10"/>
  <c r="I10" i="10"/>
  <c r="I111" i="10" l="1"/>
  <c r="I103" i="10"/>
  <c r="I99" i="10" s="1"/>
  <c r="F250" i="10"/>
  <c r="I226" i="10"/>
  <c r="I19" i="10"/>
  <c r="I13" i="10" s="1"/>
  <c r="I140" i="10"/>
  <c r="I136" i="10" s="1"/>
  <c r="I52" i="10"/>
  <c r="I56" i="10"/>
  <c r="I21" i="10"/>
  <c r="I61" i="10"/>
  <c r="I55" i="10" s="1"/>
  <c r="I221" i="10"/>
  <c r="I225" i="10"/>
  <c r="I223" i="10"/>
  <c r="I193" i="10"/>
  <c r="I60" i="10"/>
  <c r="I224" i="10"/>
  <c r="I54" i="10"/>
  <c r="I277" i="10" s="1"/>
  <c r="I154" i="10"/>
  <c r="I166" i="10"/>
  <c r="I11" i="10"/>
  <c r="I196" i="10"/>
  <c r="L97" i="10"/>
  <c r="K97" i="10"/>
  <c r="K152" i="10"/>
  <c r="J152" i="10"/>
  <c r="I51" i="10" l="1"/>
  <c r="I15" i="10"/>
  <c r="I57" i="10"/>
  <c r="I220" i="10"/>
  <c r="I9" i="10"/>
  <c r="L146" i="10"/>
  <c r="K146" i="10"/>
  <c r="J146" i="10"/>
  <c r="L134" i="10"/>
  <c r="K134" i="10"/>
  <c r="J134" i="10"/>
  <c r="L128" i="10"/>
  <c r="K128" i="10"/>
  <c r="J128" i="10"/>
  <c r="L121" i="10"/>
  <c r="L103" i="10" s="1"/>
  <c r="K121" i="10"/>
  <c r="K103" i="10" s="1"/>
  <c r="J121" i="10"/>
  <c r="J103" i="10" s="1"/>
  <c r="J97" i="10" l="1"/>
  <c r="L67" i="10"/>
  <c r="L61" i="10" s="1"/>
  <c r="K67" i="10"/>
  <c r="K61" i="10" s="1"/>
  <c r="J67" i="10"/>
  <c r="J61" i="10" s="1"/>
  <c r="J37" i="10"/>
  <c r="J16" i="10"/>
  <c r="K31" i="10"/>
  <c r="L31" i="10"/>
  <c r="J31" i="10"/>
  <c r="L25" i="10"/>
  <c r="K25" i="10"/>
  <c r="J25" i="10"/>
  <c r="F264" i="10"/>
  <c r="F265" i="10"/>
  <c r="F266" i="10"/>
  <c r="F267" i="10"/>
  <c r="F263" i="10"/>
  <c r="F237" i="10"/>
  <c r="F234" i="10"/>
  <c r="F235" i="10"/>
  <c r="F236" i="10"/>
  <c r="F233" i="10"/>
  <c r="L228" i="10"/>
  <c r="F228" i="10" s="1"/>
  <c r="F216" i="10"/>
  <c r="F217" i="10"/>
  <c r="F218" i="10"/>
  <c r="F219" i="10"/>
  <c r="F215" i="10"/>
  <c r="F210" i="10"/>
  <c r="F211" i="10"/>
  <c r="F212" i="10"/>
  <c r="F213" i="10"/>
  <c r="F209" i="10"/>
  <c r="F204" i="10"/>
  <c r="F205" i="10"/>
  <c r="F206" i="10"/>
  <c r="F207" i="10"/>
  <c r="F203" i="10"/>
  <c r="F186" i="10"/>
  <c r="F189" i="10"/>
  <c r="F185" i="10"/>
  <c r="F180" i="10"/>
  <c r="F181" i="10"/>
  <c r="F182" i="10"/>
  <c r="F183" i="10"/>
  <c r="F179" i="10"/>
  <c r="F174" i="10"/>
  <c r="F175" i="10"/>
  <c r="F176" i="10"/>
  <c r="F177" i="10"/>
  <c r="F162" i="10"/>
  <c r="F163" i="10"/>
  <c r="F164" i="10"/>
  <c r="F165" i="10"/>
  <c r="F161" i="10"/>
  <c r="F150" i="10"/>
  <c r="F151" i="10"/>
  <c r="F153" i="10"/>
  <c r="F149" i="10"/>
  <c r="F144" i="10"/>
  <c r="F145" i="10"/>
  <c r="F147" i="10"/>
  <c r="F143" i="10"/>
  <c r="F132" i="10"/>
  <c r="F133" i="10"/>
  <c r="F135" i="10"/>
  <c r="F131" i="10"/>
  <c r="F126" i="10"/>
  <c r="F127" i="10"/>
  <c r="F129" i="10"/>
  <c r="F125" i="10"/>
  <c r="F123" i="10"/>
  <c r="F119" i="10" l="1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F77" i="10" l="1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16" i="10"/>
  <c r="L10" i="10" s="1"/>
  <c r="L17" i="10"/>
  <c r="L11" i="10" s="1"/>
  <c r="L18" i="10"/>
  <c r="L12" i="10" s="1"/>
  <c r="L19" i="10"/>
  <c r="L13" i="10" s="1"/>
  <c r="L20" i="10"/>
  <c r="L14" i="10" s="1"/>
  <c r="L21" i="10"/>
  <c r="L27" i="10"/>
  <c r="L33" i="10"/>
  <c r="L39" i="10"/>
  <c r="L45" i="10"/>
  <c r="L58" i="10"/>
  <c r="L62" i="10"/>
  <c r="L63" i="10"/>
  <c r="L69" i="10"/>
  <c r="L75" i="10"/>
  <c r="L81" i="10"/>
  <c r="L87" i="10"/>
  <c r="L93" i="10"/>
  <c r="L53" i="10"/>
  <c r="L104" i="10"/>
  <c r="L99" i="10" s="1"/>
  <c r="L105" i="10"/>
  <c r="L111" i="10"/>
  <c r="L117" i="10"/>
  <c r="L124" i="10"/>
  <c r="L130" i="10"/>
  <c r="L137" i="10"/>
  <c r="L138" i="10"/>
  <c r="L139" i="10"/>
  <c r="L140" i="10"/>
  <c r="L141" i="10"/>
  <c r="L142" i="10"/>
  <c r="L148" i="10"/>
  <c r="L155" i="10"/>
  <c r="L156" i="10"/>
  <c r="L157" i="10"/>
  <c r="L158" i="10"/>
  <c r="L159" i="10"/>
  <c r="L160" i="10"/>
  <c r="L167" i="10"/>
  <c r="L168" i="10"/>
  <c r="L169" i="10"/>
  <c r="L170" i="10"/>
  <c r="L171" i="10"/>
  <c r="L172" i="10"/>
  <c r="L184" i="10"/>
  <c r="L197" i="10"/>
  <c r="L198" i="10"/>
  <c r="L199" i="10"/>
  <c r="L200" i="10"/>
  <c r="L201" i="10"/>
  <c r="L202" i="10"/>
  <c r="L208" i="10"/>
  <c r="L214" i="10"/>
  <c r="L227" i="10"/>
  <c r="L229" i="10"/>
  <c r="L230" i="10"/>
  <c r="L231" i="10"/>
  <c r="L232" i="10"/>
  <c r="L262" i="10"/>
  <c r="L269" i="10"/>
  <c r="L270" i="10"/>
  <c r="L271" i="10"/>
  <c r="L272" i="10"/>
  <c r="L273" i="10"/>
  <c r="L224" i="10" l="1"/>
  <c r="L225" i="10"/>
  <c r="L223" i="10"/>
  <c r="L221" i="10"/>
  <c r="L154" i="10"/>
  <c r="L196" i="10"/>
  <c r="L222" i="10"/>
  <c r="L268" i="10"/>
  <c r="L261" i="10" s="1"/>
  <c r="L166" i="10"/>
  <c r="L52" i="10"/>
  <c r="L56" i="10"/>
  <c r="L136" i="10"/>
  <c r="L9" i="10"/>
  <c r="L55" i="10"/>
  <c r="L54" i="10"/>
  <c r="L57" i="10"/>
  <c r="L226" i="10"/>
  <c r="L15" i="10"/>
  <c r="L249" i="10" l="1"/>
  <c r="L243" i="10" s="1"/>
  <c r="L195" i="10" s="1"/>
  <c r="L279" i="10" s="1"/>
  <c r="L260" i="10"/>
  <c r="L220" i="10"/>
  <c r="L51" i="10"/>
  <c r="H69" i="10"/>
  <c r="K69" i="10"/>
  <c r="J69" i="10"/>
  <c r="G69" i="10"/>
  <c r="L259" i="10" l="1"/>
  <c r="J271" i="10" s="1"/>
  <c r="L242" i="10"/>
  <c r="L194" i="10" s="1"/>
  <c r="L278" i="10" s="1"/>
  <c r="F69" i="10"/>
  <c r="F59" i="10"/>
  <c r="J111" i="10"/>
  <c r="F188" i="10"/>
  <c r="K168" i="10"/>
  <c r="K169" i="10"/>
  <c r="K170" i="10"/>
  <c r="K171" i="10"/>
  <c r="J168" i="10"/>
  <c r="J169" i="10"/>
  <c r="J170" i="10"/>
  <c r="J171" i="10"/>
  <c r="J167" i="10"/>
  <c r="K167" i="10"/>
  <c r="H128" i="10"/>
  <c r="F128" i="10" s="1"/>
  <c r="H97" i="10"/>
  <c r="H91" i="10"/>
  <c r="H87" i="10" s="1"/>
  <c r="H79" i="10"/>
  <c r="H75" i="10" s="1"/>
  <c r="H31" i="10"/>
  <c r="F31" i="10" s="1"/>
  <c r="H173" i="10"/>
  <c r="H25" i="10"/>
  <c r="H21" i="10" s="1"/>
  <c r="J93" i="10"/>
  <c r="K63" i="10"/>
  <c r="H67" i="10"/>
  <c r="H63" i="10" s="1"/>
  <c r="K160" i="10"/>
  <c r="J160" i="10"/>
  <c r="H160" i="10"/>
  <c r="G160" i="10"/>
  <c r="K159" i="10"/>
  <c r="J159" i="10"/>
  <c r="H159" i="10"/>
  <c r="K158" i="10"/>
  <c r="J158" i="10"/>
  <c r="H158" i="10"/>
  <c r="K157" i="10"/>
  <c r="J157" i="10"/>
  <c r="H157" i="10"/>
  <c r="K156" i="10"/>
  <c r="J156" i="10"/>
  <c r="H156" i="10"/>
  <c r="K155" i="10"/>
  <c r="J155" i="10"/>
  <c r="H155" i="10"/>
  <c r="G154" i="10"/>
  <c r="J20" i="10"/>
  <c r="J14" i="10" s="1"/>
  <c r="K20" i="10"/>
  <c r="K14" i="10" s="1"/>
  <c r="J18" i="10"/>
  <c r="J12" i="10" s="1"/>
  <c r="K18" i="10"/>
  <c r="J17" i="10"/>
  <c r="J11" i="10" s="1"/>
  <c r="K17" i="10"/>
  <c r="K16" i="10"/>
  <c r="K10" i="10" s="1"/>
  <c r="H17" i="10"/>
  <c r="H18" i="10"/>
  <c r="H12" i="10" s="1"/>
  <c r="H20" i="10"/>
  <c r="H14" i="10" s="1"/>
  <c r="H16" i="10"/>
  <c r="K104" i="10"/>
  <c r="K99" i="10" s="1"/>
  <c r="J104" i="10"/>
  <c r="J99" i="10" s="1"/>
  <c r="H104" i="10"/>
  <c r="J273" i="10"/>
  <c r="K273" i="10"/>
  <c r="J272" i="10"/>
  <c r="K272" i="10"/>
  <c r="K271" i="10"/>
  <c r="K270" i="10"/>
  <c r="K269" i="10"/>
  <c r="H262" i="10"/>
  <c r="G262" i="10"/>
  <c r="J262" i="10"/>
  <c r="K262" i="10"/>
  <c r="H45" i="10"/>
  <c r="G45" i="10"/>
  <c r="J45" i="10"/>
  <c r="K45" i="10"/>
  <c r="H152" i="10"/>
  <c r="H146" i="10"/>
  <c r="H142" i="10" s="1"/>
  <c r="H134" i="10"/>
  <c r="F134" i="10" s="1"/>
  <c r="H115" i="10"/>
  <c r="H103" i="10" s="1"/>
  <c r="F103" i="10" s="1"/>
  <c r="K21" i="10"/>
  <c r="J19" i="10"/>
  <c r="J13" i="10" s="1"/>
  <c r="J87" i="10"/>
  <c r="K142" i="10"/>
  <c r="J142" i="10"/>
  <c r="K130" i="10"/>
  <c r="J130" i="10"/>
  <c r="K93" i="10"/>
  <c r="K124" i="10"/>
  <c r="J124" i="10"/>
  <c r="K117" i="10"/>
  <c r="F121" i="10"/>
  <c r="K75" i="10"/>
  <c r="J75" i="10"/>
  <c r="J63" i="10"/>
  <c r="K148" i="10"/>
  <c r="J184" i="10"/>
  <c r="F187" i="10"/>
  <c r="H184" i="10"/>
  <c r="G184" i="10"/>
  <c r="J81" i="10"/>
  <c r="F84" i="10"/>
  <c r="J27" i="10"/>
  <c r="K27" i="10"/>
  <c r="J232" i="10"/>
  <c r="J231" i="10"/>
  <c r="J230" i="10"/>
  <c r="J229" i="10"/>
  <c r="J227" i="10"/>
  <c r="J214" i="10"/>
  <c r="J208" i="10"/>
  <c r="J202" i="10"/>
  <c r="J201" i="10"/>
  <c r="J200" i="10"/>
  <c r="J199" i="10"/>
  <c r="J198" i="10"/>
  <c r="J197" i="10"/>
  <c r="J178" i="10"/>
  <c r="J172" i="10"/>
  <c r="J141" i="10"/>
  <c r="J139" i="10"/>
  <c r="J138" i="10"/>
  <c r="J137" i="10"/>
  <c r="J62" i="10"/>
  <c r="J58" i="10"/>
  <c r="J39" i="10"/>
  <c r="J33" i="10"/>
  <c r="J10" i="10"/>
  <c r="G124" i="10"/>
  <c r="K39" i="10"/>
  <c r="H39" i="10"/>
  <c r="G39" i="10"/>
  <c r="K198" i="10"/>
  <c r="H198" i="10"/>
  <c r="H168" i="10"/>
  <c r="H169" i="10"/>
  <c r="H170" i="10"/>
  <c r="H171" i="10"/>
  <c r="K172" i="10"/>
  <c r="G172" i="10"/>
  <c r="H178" i="10"/>
  <c r="G178" i="10"/>
  <c r="K138" i="10"/>
  <c r="H138" i="10"/>
  <c r="G214" i="10"/>
  <c r="H214" i="10"/>
  <c r="K214" i="10"/>
  <c r="F214" i="10"/>
  <c r="K62" i="10"/>
  <c r="K58" i="10"/>
  <c r="H60" i="10"/>
  <c r="H54" i="10" s="1"/>
  <c r="H62" i="10"/>
  <c r="H58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74" i="10"/>
  <c r="K201" i="10"/>
  <c r="K200" i="10"/>
  <c r="K199" i="10"/>
  <c r="K193" i="10" s="1"/>
  <c r="K197" i="10"/>
  <c r="H199" i="10"/>
  <c r="H193" i="10" s="1"/>
  <c r="H200" i="10"/>
  <c r="H201" i="10"/>
  <c r="H197" i="10"/>
  <c r="G93" i="10"/>
  <c r="F208" i="10"/>
  <c r="G208" i="10"/>
  <c r="H208" i="10"/>
  <c r="K208" i="10"/>
  <c r="G202" i="10"/>
  <c r="H202" i="10"/>
  <c r="K202" i="10"/>
  <c r="G196" i="10"/>
  <c r="G232" i="10"/>
  <c r="H232" i="10"/>
  <c r="K232" i="10"/>
  <c r="H227" i="10"/>
  <c r="K227" i="10"/>
  <c r="H229" i="10"/>
  <c r="K229" i="10"/>
  <c r="H230" i="10"/>
  <c r="K230" i="10"/>
  <c r="K224" i="10" s="1"/>
  <c r="H231" i="10"/>
  <c r="K231" i="10"/>
  <c r="G226" i="10"/>
  <c r="G220" i="10"/>
  <c r="G15" i="10"/>
  <c r="G9" i="10"/>
  <c r="H33" i="10"/>
  <c r="K33" i="10"/>
  <c r="H139" i="10"/>
  <c r="H137" i="10"/>
  <c r="G166" i="10"/>
  <c r="G27" i="10"/>
  <c r="K139" i="10"/>
  <c r="K141" i="10"/>
  <c r="K137" i="10"/>
  <c r="G136" i="10"/>
  <c r="G21" i="10"/>
  <c r="G33" i="10"/>
  <c r="G130" i="10"/>
  <c r="G142" i="10"/>
  <c r="G148" i="10"/>
  <c r="K111" i="10"/>
  <c r="J117" i="10"/>
  <c r="K19" i="10"/>
  <c r="K13" i="10" s="1"/>
  <c r="J148" i="10"/>
  <c r="F171" i="10" l="1"/>
  <c r="F170" i="10"/>
  <c r="L258" i="10"/>
  <c r="L241" i="10"/>
  <c r="L193" i="10" s="1"/>
  <c r="L277" i="10" s="1"/>
  <c r="K56" i="10"/>
  <c r="K222" i="10"/>
  <c r="F222" i="10" s="1"/>
  <c r="F168" i="10"/>
  <c r="F169" i="10"/>
  <c r="K221" i="10"/>
  <c r="F137" i="10"/>
  <c r="F139" i="10"/>
  <c r="F62" i="10"/>
  <c r="F101" i="10"/>
  <c r="F25" i="10"/>
  <c r="F21" i="10" s="1"/>
  <c r="F201" i="10"/>
  <c r="F199" i="10"/>
  <c r="F198" i="10"/>
  <c r="J224" i="10"/>
  <c r="F104" i="10"/>
  <c r="F79" i="10"/>
  <c r="F75" i="10" s="1"/>
  <c r="F100" i="10"/>
  <c r="F141" i="10"/>
  <c r="F231" i="10"/>
  <c r="F229" i="10"/>
  <c r="H52" i="10"/>
  <c r="F58" i="10"/>
  <c r="H99" i="10"/>
  <c r="F115" i="10"/>
  <c r="F111" i="10" s="1"/>
  <c r="H140" i="10"/>
  <c r="H136" i="10" s="1"/>
  <c r="F152" i="10"/>
  <c r="F148" i="10" s="1"/>
  <c r="F67" i="10"/>
  <c r="F63" i="10" s="1"/>
  <c r="H172" i="10"/>
  <c r="F173" i="10"/>
  <c r="F172" i="10" s="1"/>
  <c r="H93" i="10"/>
  <c r="F97" i="10"/>
  <c r="H225" i="10"/>
  <c r="F230" i="10"/>
  <c r="F227" i="10"/>
  <c r="F197" i="10"/>
  <c r="F200" i="10"/>
  <c r="H56" i="10"/>
  <c r="F138" i="10"/>
  <c r="J221" i="10"/>
  <c r="H130" i="10"/>
  <c r="F146" i="10"/>
  <c r="F142" i="10" s="1"/>
  <c r="H154" i="10"/>
  <c r="F155" i="10"/>
  <c r="F156" i="10"/>
  <c r="F157" i="10"/>
  <c r="F158" i="10"/>
  <c r="F159" i="10"/>
  <c r="F91" i="10"/>
  <c r="F87" i="10" s="1"/>
  <c r="H124" i="10"/>
  <c r="K166" i="10"/>
  <c r="H61" i="10"/>
  <c r="H148" i="10"/>
  <c r="F202" i="10"/>
  <c r="H223" i="10"/>
  <c r="F178" i="10"/>
  <c r="K225" i="10"/>
  <c r="F117" i="10"/>
  <c r="F102" i="10"/>
  <c r="F18" i="10"/>
  <c r="F17" i="10"/>
  <c r="K12" i="10"/>
  <c r="H224" i="10"/>
  <c r="F124" i="10"/>
  <c r="F16" i="10"/>
  <c r="J166" i="10"/>
  <c r="F81" i="10"/>
  <c r="K226" i="10"/>
  <c r="K140" i="10"/>
  <c r="K136" i="10" s="1"/>
  <c r="K268" i="10"/>
  <c r="K261" i="10" s="1"/>
  <c r="J225" i="10"/>
  <c r="J21" i="10"/>
  <c r="F232" i="10"/>
  <c r="H111" i="10"/>
  <c r="H10" i="10"/>
  <c r="K154" i="10"/>
  <c r="K196" i="10"/>
  <c r="K223" i="10"/>
  <c r="J154" i="10"/>
  <c r="K11" i="10"/>
  <c r="K15" i="10"/>
  <c r="F53" i="10"/>
  <c r="F130" i="10"/>
  <c r="H221" i="10"/>
  <c r="H226" i="10"/>
  <c r="H196" i="10"/>
  <c r="K54" i="10"/>
  <c r="K81" i="10"/>
  <c r="J105" i="10"/>
  <c r="F105" i="10"/>
  <c r="F262" i="10"/>
  <c r="H19" i="10"/>
  <c r="F27" i="10"/>
  <c r="H27" i="10"/>
  <c r="J140" i="10"/>
  <c r="F14" i="10"/>
  <c r="F33" i="10"/>
  <c r="J56" i="10"/>
  <c r="J196" i="10"/>
  <c r="F160" i="10"/>
  <c r="F39" i="10"/>
  <c r="F45" i="10"/>
  <c r="K184" i="10"/>
  <c r="F184" i="10"/>
  <c r="K52" i="10"/>
  <c r="F60" i="10"/>
  <c r="F20" i="10"/>
  <c r="J15" i="10"/>
  <c r="J9" i="10"/>
  <c r="J223" i="10"/>
  <c r="J226" i="10"/>
  <c r="J52" i="10"/>
  <c r="H167" i="10"/>
  <c r="F167" i="10" s="1"/>
  <c r="F93" i="10"/>
  <c r="H11" i="10"/>
  <c r="H57" i="10" l="1"/>
  <c r="H55" i="10"/>
  <c r="F10" i="10"/>
  <c r="F12" i="10"/>
  <c r="K277" i="10"/>
  <c r="H51" i="10"/>
  <c r="L257" i="10"/>
  <c r="L246" i="10"/>
  <c r="J270" i="10"/>
  <c r="K249" i="10"/>
  <c r="K243" i="10" s="1"/>
  <c r="K195" i="10" s="1"/>
  <c r="K279" i="10" s="1"/>
  <c r="K260" i="10"/>
  <c r="K55" i="10"/>
  <c r="F221" i="10"/>
  <c r="I272" i="10"/>
  <c r="I273" i="10"/>
  <c r="F61" i="10"/>
  <c r="F224" i="10"/>
  <c r="H277" i="10"/>
  <c r="F223" i="10"/>
  <c r="F56" i="10"/>
  <c r="F52" i="10"/>
  <c r="F225" i="10"/>
  <c r="F99" i="10"/>
  <c r="J136" i="10"/>
  <c r="F140" i="10"/>
  <c r="F136" i="10" s="1"/>
  <c r="F154" i="10"/>
  <c r="J55" i="10"/>
  <c r="J57" i="10"/>
  <c r="J54" i="10"/>
  <c r="K51" i="10"/>
  <c r="K220" i="10"/>
  <c r="F11" i="10"/>
  <c r="F226" i="10"/>
  <c r="F196" i="10"/>
  <c r="H13" i="10"/>
  <c r="H9" i="10" s="1"/>
  <c r="H15" i="10"/>
  <c r="F19" i="10"/>
  <c r="F15" i="10" s="1"/>
  <c r="K9" i="10"/>
  <c r="H166" i="10"/>
  <c r="F166" i="10"/>
  <c r="H220" i="10"/>
  <c r="J220" i="10"/>
  <c r="K57" i="10"/>
  <c r="F246" i="10" l="1"/>
  <c r="L240" i="10"/>
  <c r="L192" i="10" s="1"/>
  <c r="L276" i="10" s="1"/>
  <c r="K259" i="10"/>
  <c r="K248" i="10"/>
  <c r="L256" i="10"/>
  <c r="L245" i="10"/>
  <c r="J269" i="10"/>
  <c r="J268" i="10" s="1"/>
  <c r="J261" i="10" s="1"/>
  <c r="F54" i="10"/>
  <c r="F55" i="10"/>
  <c r="J51" i="10"/>
  <c r="F57" i="10"/>
  <c r="F220" i="10"/>
  <c r="F13" i="10"/>
  <c r="F9" i="10" s="1"/>
  <c r="J260" i="10" l="1"/>
  <c r="J249" i="10"/>
  <c r="H273" i="10"/>
  <c r="F273" i="10" s="1"/>
  <c r="K242" i="10"/>
  <c r="K194" i="10" s="1"/>
  <c r="K278" i="10" s="1"/>
  <c r="L244" i="10"/>
  <c r="L239" i="10"/>
  <c r="K258" i="10"/>
  <c r="K247" i="10"/>
  <c r="K241" i="10" s="1"/>
  <c r="I271" i="10"/>
  <c r="F51" i="10"/>
  <c r="J243" i="10" l="1"/>
  <c r="L238" i="10"/>
  <c r="L191" i="10"/>
  <c r="L275" i="10" s="1"/>
  <c r="L274" i="10" s="1"/>
  <c r="K257" i="10"/>
  <c r="K240" i="10"/>
  <c r="K192" i="10" s="1"/>
  <c r="K276" i="10" s="1"/>
  <c r="I270" i="10"/>
  <c r="J259" i="10"/>
  <c r="J248" i="10"/>
  <c r="J242" i="10" s="1"/>
  <c r="J194" i="10" s="1"/>
  <c r="J278" i="10" s="1"/>
  <c r="H272" i="10"/>
  <c r="F272" i="10" s="1"/>
  <c r="K256" i="10" l="1"/>
  <c r="K245" i="10"/>
  <c r="I269" i="10"/>
  <c r="I268" i="10" s="1"/>
  <c r="I261" i="10" s="1"/>
  <c r="G273" i="10" s="1"/>
  <c r="J258" i="10"/>
  <c r="J247" i="10"/>
  <c r="J241" i="10" s="1"/>
  <c r="H271" i="10"/>
  <c r="F271" i="10" s="1"/>
  <c r="L190" i="10"/>
  <c r="J195" i="10"/>
  <c r="J279" i="10" s="1"/>
  <c r="K244" i="10" l="1"/>
  <c r="K239" i="10"/>
  <c r="J257" i="10"/>
  <c r="J240" i="10"/>
  <c r="J192" i="10" s="1"/>
  <c r="J276" i="10" s="1"/>
  <c r="H270" i="10"/>
  <c r="F270" i="10" s="1"/>
  <c r="I260" i="10"/>
  <c r="G272" i="10" s="1"/>
  <c r="I249" i="10"/>
  <c r="I243" i="10" s="1"/>
  <c r="I195" i="10" s="1"/>
  <c r="I279" i="10" s="1"/>
  <c r="J193" i="10"/>
  <c r="J277" i="10" s="1"/>
  <c r="F277" i="10" s="1"/>
  <c r="J256" i="10" l="1"/>
  <c r="J245" i="10"/>
  <c r="H269" i="10"/>
  <c r="I259" i="10"/>
  <c r="G271" i="10" s="1"/>
  <c r="I248" i="10"/>
  <c r="K238" i="10"/>
  <c r="K191" i="10"/>
  <c r="K275" i="10" s="1"/>
  <c r="K274" i="10" s="1"/>
  <c r="F193" i="10"/>
  <c r="K190" i="10" l="1"/>
  <c r="H268" i="10"/>
  <c r="H261" i="10" s="1"/>
  <c r="F269" i="10"/>
  <c r="F268" i="10" s="1"/>
  <c r="J244" i="10"/>
  <c r="J239" i="10"/>
  <c r="I242" i="10"/>
  <c r="I194" i="10" s="1"/>
  <c r="I278" i="10" s="1"/>
  <c r="F248" i="10"/>
  <c r="I258" i="10"/>
  <c r="I247" i="10"/>
  <c r="I241" i="10" s="1"/>
  <c r="G270" i="10"/>
  <c r="F261" i="10" l="1"/>
  <c r="H249" i="10"/>
  <c r="H260" i="10"/>
  <c r="I257" i="10"/>
  <c r="I240" i="10"/>
  <c r="I192" i="10" s="1"/>
  <c r="I276" i="10" s="1"/>
  <c r="J238" i="10"/>
  <c r="J191" i="10"/>
  <c r="J275" i="10" s="1"/>
  <c r="J274" i="10" s="1"/>
  <c r="G269" i="10"/>
  <c r="G268" i="10" s="1"/>
  <c r="J190" i="10" l="1"/>
  <c r="H243" i="10"/>
  <c r="F249" i="10"/>
  <c r="I256" i="10"/>
  <c r="I245" i="10"/>
  <c r="H259" i="10"/>
  <c r="F260" i="10"/>
  <c r="H242" i="10"/>
  <c r="F242" i="10" l="1"/>
  <c r="H194" i="10"/>
  <c r="H195" i="10"/>
  <c r="F243" i="10"/>
  <c r="F259" i="10"/>
  <c r="H247" i="10"/>
  <c r="H258" i="10"/>
  <c r="I244" i="10"/>
  <c r="I239" i="10"/>
  <c r="H240" i="10" l="1"/>
  <c r="H257" i="10"/>
  <c r="F258" i="10"/>
  <c r="H241" i="10"/>
  <c r="F241" i="10" s="1"/>
  <c r="F247" i="10"/>
  <c r="H278" i="10"/>
  <c r="F278" i="10" s="1"/>
  <c r="F194" i="10"/>
  <c r="I238" i="10"/>
  <c r="I191" i="10"/>
  <c r="I275" i="10" s="1"/>
  <c r="I274" i="10" s="1"/>
  <c r="F195" i="10"/>
  <c r="H279" i="10"/>
  <c r="F279" i="10" s="1"/>
  <c r="I190" i="10" l="1"/>
  <c r="F257" i="10"/>
  <c r="H245" i="10"/>
  <c r="H256" i="10"/>
  <c r="F256" i="10" s="1"/>
  <c r="F240" i="10"/>
  <c r="H192" i="10"/>
  <c r="F192" i="10" l="1"/>
  <c r="H276" i="10"/>
  <c r="F276" i="10" s="1"/>
  <c r="H239" i="10"/>
  <c r="H244" i="10"/>
  <c r="F245" i="10"/>
  <c r="F244" i="10" s="1"/>
  <c r="H238" i="10" l="1"/>
  <c r="F239" i="10"/>
  <c r="F238" i="10" s="1"/>
  <c r="H191" i="10"/>
  <c r="H275" i="10" s="1"/>
  <c r="F275" i="10" l="1"/>
  <c r="H274" i="10"/>
  <c r="F191" i="10"/>
  <c r="F190" i="10" s="1"/>
  <c r="H190" i="10"/>
</calcChain>
</file>

<file path=xl/sharedStrings.xml><?xml version="1.0" encoding="utf-8"?>
<sst xmlns="http://schemas.openxmlformats.org/spreadsheetml/2006/main" count="440" uniqueCount="122">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</sst>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9"/>
  <sheetViews>
    <sheetView tabSelected="1" view="pageBreakPreview" zoomScale="80" zoomScaleNormal="80" zoomScaleSheetLayoutView="80" workbookViewId="0">
      <pane ySplit="7" topLeftCell="A266" activePane="bottomLeft" state="frozen"/>
      <selection pane="bottomLeft" activeCell="J283" sqref="J283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8"/>
      <c r="H1" s="29"/>
    </row>
    <row r="2" spans="1:12" ht="57" customHeight="1" x14ac:dyDescent="0.25">
      <c r="A2" s="8"/>
      <c r="H2" s="111" t="s">
        <v>113</v>
      </c>
      <c r="I2" s="111"/>
      <c r="J2" s="111"/>
      <c r="K2" s="111"/>
    </row>
    <row r="3" spans="1:12" ht="11.25" customHeight="1" x14ac:dyDescent="0.25">
      <c r="A3" s="8"/>
      <c r="H3" s="23"/>
      <c r="I3" s="24"/>
      <c r="J3" s="24"/>
      <c r="K3" s="24"/>
    </row>
    <row r="4" spans="1:12" ht="57" customHeight="1" x14ac:dyDescent="0.25">
      <c r="A4" s="8"/>
      <c r="H4" s="106" t="s">
        <v>78</v>
      </c>
      <c r="I4" s="107"/>
      <c r="J4" s="107"/>
      <c r="K4" s="107"/>
    </row>
    <row r="5" spans="1:12" ht="16.5" customHeight="1" x14ac:dyDescent="0.25">
      <c r="A5" s="104" t="s">
        <v>58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2" ht="39.75" customHeight="1" x14ac:dyDescent="0.25">
      <c r="A6" s="73" t="s">
        <v>7</v>
      </c>
      <c r="B6" s="108" t="s">
        <v>16</v>
      </c>
      <c r="C6" s="68" t="s">
        <v>0</v>
      </c>
      <c r="D6" s="73" t="s">
        <v>15</v>
      </c>
      <c r="E6" s="73" t="s">
        <v>8</v>
      </c>
      <c r="F6" s="73" t="s">
        <v>9</v>
      </c>
      <c r="G6" s="73" t="s">
        <v>1</v>
      </c>
      <c r="H6" s="73"/>
      <c r="I6" s="73"/>
      <c r="J6" s="73"/>
      <c r="K6" s="73"/>
      <c r="L6" s="73"/>
    </row>
    <row r="7" spans="1:12" ht="39.75" customHeight="1" x14ac:dyDescent="0.25">
      <c r="A7" s="73"/>
      <c r="B7" s="109"/>
      <c r="C7" s="70"/>
      <c r="D7" s="73"/>
      <c r="E7" s="73"/>
      <c r="F7" s="73"/>
      <c r="G7" s="5">
        <v>2016</v>
      </c>
      <c r="H7" s="5">
        <v>2021</v>
      </c>
      <c r="I7" s="5">
        <v>2022</v>
      </c>
      <c r="J7" s="5">
        <v>2023</v>
      </c>
      <c r="K7" s="5">
        <v>2024</v>
      </c>
      <c r="L7" s="30">
        <v>2025</v>
      </c>
    </row>
    <row r="8" spans="1:12" ht="24.75" customHeight="1" x14ac:dyDescent="0.25">
      <c r="A8" s="5">
        <v>1</v>
      </c>
      <c r="B8" s="12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0">
        <v>10</v>
      </c>
    </row>
    <row r="9" spans="1:12" ht="21" customHeight="1" x14ac:dyDescent="0.25">
      <c r="A9" s="64" t="s">
        <v>67</v>
      </c>
      <c r="B9" s="83" t="s">
        <v>66</v>
      </c>
      <c r="C9" s="79" t="s">
        <v>115</v>
      </c>
      <c r="D9" s="61" t="s">
        <v>95</v>
      </c>
      <c r="E9" s="4" t="s">
        <v>2</v>
      </c>
      <c r="F9" s="13">
        <f t="shared" ref="F9:K9" si="0">SUM(F10:F14)</f>
        <v>1863700.1623499999</v>
      </c>
      <c r="G9" s="13">
        <f t="shared" si="0"/>
        <v>0</v>
      </c>
      <c r="H9" s="13">
        <f t="shared" si="0"/>
        <v>1454791.73973</v>
      </c>
      <c r="I9" s="13">
        <f t="shared" ref="I9" si="1">SUM(I10:I14)</f>
        <v>189724.21982999999</v>
      </c>
      <c r="J9" s="13">
        <f t="shared" si="0"/>
        <v>87780.502070000002</v>
      </c>
      <c r="K9" s="13">
        <f t="shared" si="0"/>
        <v>131403.70071999999</v>
      </c>
      <c r="L9" s="13">
        <f t="shared" ref="L9" si="2">SUM(L10:L14)</f>
        <v>104321.72524</v>
      </c>
    </row>
    <row r="10" spans="1:12" ht="21" customHeight="1" x14ac:dyDescent="0.25">
      <c r="A10" s="64"/>
      <c r="B10" s="84"/>
      <c r="C10" s="80"/>
      <c r="D10" s="62"/>
      <c r="E10" s="4" t="s">
        <v>3</v>
      </c>
      <c r="F10" s="13">
        <f>SUM(H10:K10)</f>
        <v>55843.381869999997</v>
      </c>
      <c r="G10" s="14"/>
      <c r="H10" s="13">
        <f t="shared" ref="H10:K14" si="3">H16+H34+H40+H46</f>
        <v>55843.381869999997</v>
      </c>
      <c r="I10" s="13">
        <f>I16+I34+I40+I46</f>
        <v>0</v>
      </c>
      <c r="J10" s="13">
        <f t="shared" si="3"/>
        <v>0</v>
      </c>
      <c r="K10" s="13">
        <f t="shared" si="3"/>
        <v>0</v>
      </c>
      <c r="L10" s="13">
        <f t="shared" ref="L10" si="4">L16+L34+L40+L46</f>
        <v>0</v>
      </c>
    </row>
    <row r="11" spans="1:12" ht="21" customHeight="1" x14ac:dyDescent="0.25">
      <c r="A11" s="64"/>
      <c r="B11" s="84"/>
      <c r="C11" s="80"/>
      <c r="D11" s="62"/>
      <c r="E11" s="10" t="s">
        <v>77</v>
      </c>
      <c r="F11" s="13">
        <f>SUM(H11:K11)</f>
        <v>1405432.71</v>
      </c>
      <c r="G11" s="14"/>
      <c r="H11" s="13">
        <f t="shared" si="3"/>
        <v>1350000</v>
      </c>
      <c r="I11" s="13">
        <f t="shared" si="3"/>
        <v>55432.71</v>
      </c>
      <c r="J11" s="13">
        <f t="shared" si="3"/>
        <v>0</v>
      </c>
      <c r="K11" s="13">
        <f t="shared" si="3"/>
        <v>0</v>
      </c>
      <c r="L11" s="13">
        <f t="shared" ref="L11" si="5">L17+L35+L41+L47</f>
        <v>0</v>
      </c>
    </row>
    <row r="12" spans="1:12" ht="25.5" customHeight="1" x14ac:dyDescent="0.25">
      <c r="A12" s="64"/>
      <c r="B12" s="84"/>
      <c r="C12" s="80"/>
      <c r="D12" s="62"/>
      <c r="E12" s="4" t="s">
        <v>4</v>
      </c>
      <c r="F12" s="13">
        <f>SUM(H12:K12)</f>
        <v>3924.45</v>
      </c>
      <c r="G12" s="14"/>
      <c r="H12" s="13">
        <f t="shared" si="3"/>
        <v>0</v>
      </c>
      <c r="I12" s="13">
        <f t="shared" si="3"/>
        <v>3924.45</v>
      </c>
      <c r="J12" s="13">
        <f t="shared" si="3"/>
        <v>0</v>
      </c>
      <c r="K12" s="13">
        <f t="shared" si="3"/>
        <v>0</v>
      </c>
      <c r="L12" s="13">
        <f t="shared" ref="L12" si="6">L18+L36+L42+L48</f>
        <v>0</v>
      </c>
    </row>
    <row r="13" spans="1:12" ht="21" customHeight="1" x14ac:dyDescent="0.25">
      <c r="A13" s="64"/>
      <c r="B13" s="84"/>
      <c r="C13" s="80"/>
      <c r="D13" s="62"/>
      <c r="E13" s="4" t="s">
        <v>5</v>
      </c>
      <c r="F13" s="13">
        <f>SUM(H13:K13)</f>
        <v>398499.62048000004</v>
      </c>
      <c r="G13" s="14"/>
      <c r="H13" s="13">
        <f t="shared" si="3"/>
        <v>48948.357859999996</v>
      </c>
      <c r="I13" s="13">
        <f>I19+I37+I43+I49</f>
        <v>130367.05983</v>
      </c>
      <c r="J13" s="13">
        <f t="shared" si="3"/>
        <v>87780.502070000002</v>
      </c>
      <c r="K13" s="13">
        <f t="shared" si="3"/>
        <v>131403.70071999999</v>
      </c>
      <c r="L13" s="13">
        <f t="shared" ref="L13" si="7">L19+L37+L43+L49</f>
        <v>104321.72524</v>
      </c>
    </row>
    <row r="14" spans="1:12" ht="25.5" customHeight="1" x14ac:dyDescent="0.25">
      <c r="A14" s="64"/>
      <c r="B14" s="85"/>
      <c r="C14" s="81"/>
      <c r="D14" s="63"/>
      <c r="E14" s="4" t="s">
        <v>6</v>
      </c>
      <c r="F14" s="13">
        <f>SUM(H14:K14)</f>
        <v>0</v>
      </c>
      <c r="G14" s="14"/>
      <c r="H14" s="13">
        <f t="shared" si="3"/>
        <v>0</v>
      </c>
      <c r="I14" s="13">
        <f t="shared" si="3"/>
        <v>0</v>
      </c>
      <c r="J14" s="13">
        <f t="shared" si="3"/>
        <v>0</v>
      </c>
      <c r="K14" s="13">
        <f t="shared" si="3"/>
        <v>0</v>
      </c>
      <c r="L14" s="13">
        <f t="shared" ref="L14" si="8">L20+L38+L44+L50</f>
        <v>0</v>
      </c>
    </row>
    <row r="15" spans="1:12" ht="21" customHeight="1" x14ac:dyDescent="0.25">
      <c r="A15" s="78" t="s">
        <v>54</v>
      </c>
      <c r="B15" s="87" t="s">
        <v>59</v>
      </c>
      <c r="C15" s="100" t="s">
        <v>115</v>
      </c>
      <c r="D15" s="97" t="s">
        <v>38</v>
      </c>
      <c r="E15" s="25" t="s">
        <v>2</v>
      </c>
      <c r="F15" s="26">
        <f t="shared" ref="F15:K15" si="9">SUM(F16:F20)</f>
        <v>375339.76015000005</v>
      </c>
      <c r="G15" s="26">
        <f t="shared" si="9"/>
        <v>0</v>
      </c>
      <c r="H15" s="26">
        <f>SUM(H16:H20)</f>
        <v>48948.35686</v>
      </c>
      <c r="I15" s="26">
        <f t="shared" ref="I15" si="10">SUM(I16:I20)</f>
        <v>125957.87549999999</v>
      </c>
      <c r="J15" s="26">
        <f t="shared" si="9"/>
        <v>69029.827069999999</v>
      </c>
      <c r="K15" s="26">
        <f t="shared" si="9"/>
        <v>131403.70071999999</v>
      </c>
      <c r="L15" s="26">
        <f t="shared" ref="L15" si="11">SUM(L16:L20)</f>
        <v>104321.72524</v>
      </c>
    </row>
    <row r="16" spans="1:12" ht="21" customHeight="1" x14ac:dyDescent="0.25">
      <c r="A16" s="86"/>
      <c r="B16" s="87"/>
      <c r="C16" s="100"/>
      <c r="D16" s="97"/>
      <c r="E16" s="25" t="s">
        <v>3</v>
      </c>
      <c r="F16" s="26">
        <f>SUM(H16:K16)</f>
        <v>0</v>
      </c>
      <c r="G16" s="27"/>
      <c r="H16" s="26">
        <f>H22+H28</f>
        <v>0</v>
      </c>
      <c r="I16" s="26">
        <f>I22+I28</f>
        <v>0</v>
      </c>
      <c r="J16" s="26">
        <f>J22+J28</f>
        <v>0</v>
      </c>
      <c r="K16" s="26">
        <f>K22+K28</f>
        <v>0</v>
      </c>
      <c r="L16" s="26">
        <f>L22+L28</f>
        <v>0</v>
      </c>
    </row>
    <row r="17" spans="1:12" ht="21" customHeight="1" x14ac:dyDescent="0.25">
      <c r="A17" s="86"/>
      <c r="B17" s="87"/>
      <c r="C17" s="100"/>
      <c r="D17" s="97"/>
      <c r="E17" s="28" t="s">
        <v>77</v>
      </c>
      <c r="F17" s="26">
        <f>SUM(H17:K17)</f>
        <v>0</v>
      </c>
      <c r="G17" s="27"/>
      <c r="H17" s="26">
        <f t="shared" ref="H17:K20" si="12">H23+H29</f>
        <v>0</v>
      </c>
      <c r="I17" s="26">
        <f t="shared" si="12"/>
        <v>0</v>
      </c>
      <c r="J17" s="26">
        <f t="shared" si="12"/>
        <v>0</v>
      </c>
      <c r="K17" s="26">
        <f t="shared" si="12"/>
        <v>0</v>
      </c>
      <c r="L17" s="26">
        <f t="shared" ref="L17" si="13">L23+L29</f>
        <v>0</v>
      </c>
    </row>
    <row r="18" spans="1:12" ht="21" customHeight="1" x14ac:dyDescent="0.25">
      <c r="A18" s="86"/>
      <c r="B18" s="87"/>
      <c r="C18" s="100"/>
      <c r="D18" s="97"/>
      <c r="E18" s="25" t="s">
        <v>4</v>
      </c>
      <c r="F18" s="26">
        <f>SUM(H18:K18)</f>
        <v>3924.45</v>
      </c>
      <c r="G18" s="27"/>
      <c r="H18" s="26">
        <f t="shared" si="12"/>
        <v>0</v>
      </c>
      <c r="I18" s="26">
        <f t="shared" si="12"/>
        <v>3924.45</v>
      </c>
      <c r="J18" s="26">
        <f t="shared" si="12"/>
        <v>0</v>
      </c>
      <c r="K18" s="26">
        <f t="shared" si="12"/>
        <v>0</v>
      </c>
      <c r="L18" s="26">
        <f t="shared" ref="L18" si="14">L24+L30</f>
        <v>0</v>
      </c>
    </row>
    <row r="19" spans="1:12" ht="21" customHeight="1" x14ac:dyDescent="0.25">
      <c r="A19" s="86"/>
      <c r="B19" s="87"/>
      <c r="C19" s="100"/>
      <c r="D19" s="97"/>
      <c r="E19" s="25" t="s">
        <v>5</v>
      </c>
      <c r="F19" s="26">
        <f>SUM(H19:K19)</f>
        <v>371415.31015000003</v>
      </c>
      <c r="G19" s="27"/>
      <c r="H19" s="26">
        <f t="shared" si="12"/>
        <v>48948.35686</v>
      </c>
      <c r="I19" s="26">
        <f t="shared" si="12"/>
        <v>122033.4255</v>
      </c>
      <c r="J19" s="26">
        <f t="shared" si="12"/>
        <v>69029.827069999999</v>
      </c>
      <c r="K19" s="26">
        <f t="shared" si="12"/>
        <v>131403.70071999999</v>
      </c>
      <c r="L19" s="26">
        <f t="shared" ref="L19" si="15">L25+L31</f>
        <v>104321.72524</v>
      </c>
    </row>
    <row r="20" spans="1:12" ht="21" customHeight="1" x14ac:dyDescent="0.25">
      <c r="A20" s="86"/>
      <c r="B20" s="87"/>
      <c r="C20" s="100"/>
      <c r="D20" s="97"/>
      <c r="E20" s="25" t="s">
        <v>6</v>
      </c>
      <c r="F20" s="26">
        <f>SUM(H20:K20)</f>
        <v>0</v>
      </c>
      <c r="G20" s="26"/>
      <c r="H20" s="26">
        <f t="shared" si="12"/>
        <v>0</v>
      </c>
      <c r="I20" s="26">
        <f t="shared" si="12"/>
        <v>0</v>
      </c>
      <c r="J20" s="26">
        <f t="shared" si="12"/>
        <v>0</v>
      </c>
      <c r="K20" s="26">
        <f t="shared" si="12"/>
        <v>0</v>
      </c>
      <c r="L20" s="26">
        <f t="shared" ref="L20" si="16">L26+L32</f>
        <v>0</v>
      </c>
    </row>
    <row r="21" spans="1:12" ht="21" customHeight="1" x14ac:dyDescent="0.25">
      <c r="A21" s="64" t="s">
        <v>56</v>
      </c>
      <c r="B21" s="98" t="s">
        <v>20</v>
      </c>
      <c r="C21" s="40" t="s">
        <v>115</v>
      </c>
      <c r="D21" s="73" t="s">
        <v>38</v>
      </c>
      <c r="E21" s="4" t="s">
        <v>2</v>
      </c>
      <c r="F21" s="15">
        <f t="shared" ref="F21:K21" si="17">SUM(F22:F26)</f>
        <v>395761.46548000001</v>
      </c>
      <c r="G21" s="16">
        <f t="shared" si="17"/>
        <v>0</v>
      </c>
      <c r="H21" s="15">
        <f t="shared" si="17"/>
        <v>32811.454810000003</v>
      </c>
      <c r="I21" s="15">
        <f t="shared" si="17"/>
        <v>101475.38764</v>
      </c>
      <c r="J21" s="15">
        <f t="shared" si="17"/>
        <v>54618.75707</v>
      </c>
      <c r="K21" s="15">
        <f t="shared" si="17"/>
        <v>116968.92071999999</v>
      </c>
      <c r="L21" s="15">
        <f t="shared" ref="L21" si="18">SUM(L22:L26)</f>
        <v>89886.945240000001</v>
      </c>
    </row>
    <row r="22" spans="1:12" ht="21" customHeight="1" x14ac:dyDescent="0.25">
      <c r="A22" s="99"/>
      <c r="B22" s="98"/>
      <c r="C22" s="41"/>
      <c r="D22" s="73"/>
      <c r="E22" s="5" t="s">
        <v>3</v>
      </c>
      <c r="F22" s="15">
        <f>SUM(G22:L22)</f>
        <v>0</v>
      </c>
      <c r="G22" s="16"/>
      <c r="H22" s="15">
        <v>0</v>
      </c>
      <c r="I22" s="15">
        <v>0</v>
      </c>
      <c r="J22" s="15">
        <v>0</v>
      </c>
      <c r="K22" s="15">
        <v>0</v>
      </c>
      <c r="L22" s="15">
        <v>0</v>
      </c>
    </row>
    <row r="23" spans="1:12" ht="21" customHeight="1" x14ac:dyDescent="0.25">
      <c r="A23" s="99"/>
      <c r="B23" s="98"/>
      <c r="C23" s="41"/>
      <c r="D23" s="73"/>
      <c r="E23" s="9" t="s">
        <v>76</v>
      </c>
      <c r="F23" s="15">
        <f t="shared" ref="F23:F26" si="19">SUM(G23:L23)</f>
        <v>0</v>
      </c>
      <c r="G23" s="16"/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1:12" ht="21" customHeight="1" x14ac:dyDescent="0.25">
      <c r="A24" s="99"/>
      <c r="B24" s="98"/>
      <c r="C24" s="41"/>
      <c r="D24" s="73"/>
      <c r="E24" s="5" t="s">
        <v>4</v>
      </c>
      <c r="F24" s="15">
        <f t="shared" si="19"/>
        <v>0</v>
      </c>
      <c r="G24" s="16"/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 spans="1:12" ht="21" customHeight="1" x14ac:dyDescent="0.25">
      <c r="A25" s="99"/>
      <c r="B25" s="98"/>
      <c r="C25" s="41"/>
      <c r="D25" s="73"/>
      <c r="E25" s="5" t="s">
        <v>5</v>
      </c>
      <c r="F25" s="15">
        <f t="shared" si="19"/>
        <v>395761.46548000001</v>
      </c>
      <c r="G25" s="16">
        <v>0</v>
      </c>
      <c r="H25" s="15">
        <f>12275.43239+23836.542-10737.76837+3021.31437+6000+17892-19788.31437+344.4-32.15121</f>
        <v>32811.454810000003</v>
      </c>
      <c r="I25" s="15">
        <f>101475.38764</f>
        <v>101475.38764</v>
      </c>
      <c r="J25" s="15">
        <f>54618.75707</f>
        <v>54618.75707</v>
      </c>
      <c r="K25" s="15">
        <f>116968.92072</f>
        <v>116968.92071999999</v>
      </c>
      <c r="L25" s="15">
        <f>89886.94524</f>
        <v>89886.945240000001</v>
      </c>
    </row>
    <row r="26" spans="1:12" ht="21" customHeight="1" x14ac:dyDescent="0.25">
      <c r="A26" s="99"/>
      <c r="B26" s="98"/>
      <c r="C26" s="42"/>
      <c r="D26" s="73"/>
      <c r="E26" s="5" t="s">
        <v>6</v>
      </c>
      <c r="F26" s="15">
        <f t="shared" si="19"/>
        <v>0</v>
      </c>
      <c r="G26" s="16"/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1:12" ht="21" customHeight="1" x14ac:dyDescent="0.25">
      <c r="A27" s="64" t="s">
        <v>60</v>
      </c>
      <c r="B27" s="98" t="s">
        <v>82</v>
      </c>
      <c r="C27" s="40" t="s">
        <v>115</v>
      </c>
      <c r="D27" s="73" t="s">
        <v>13</v>
      </c>
      <c r="E27" s="4" t="s">
        <v>2</v>
      </c>
      <c r="F27" s="15">
        <f t="shared" ref="F27:K27" si="20">SUM(F28:F32)</f>
        <v>83900.019910000003</v>
      </c>
      <c r="G27" s="16">
        <f t="shared" si="20"/>
        <v>0</v>
      </c>
      <c r="H27" s="15">
        <f t="shared" si="20"/>
        <v>16136.902050000001</v>
      </c>
      <c r="I27" s="15">
        <f t="shared" si="20"/>
        <v>24482.487860000001</v>
      </c>
      <c r="J27" s="15">
        <f t="shared" si="20"/>
        <v>14411.07</v>
      </c>
      <c r="K27" s="15">
        <f t="shared" si="20"/>
        <v>14434.78</v>
      </c>
      <c r="L27" s="15">
        <f t="shared" ref="L27" si="21">SUM(L28:L32)</f>
        <v>14434.78</v>
      </c>
    </row>
    <row r="28" spans="1:12" ht="21" customHeight="1" x14ac:dyDescent="0.25">
      <c r="A28" s="99"/>
      <c r="B28" s="98"/>
      <c r="C28" s="41"/>
      <c r="D28" s="73"/>
      <c r="E28" s="5" t="s">
        <v>3</v>
      </c>
      <c r="F28" s="15">
        <f>SUM(G28:L28)</f>
        <v>0</v>
      </c>
      <c r="G28" s="16"/>
      <c r="H28" s="15">
        <v>0</v>
      </c>
      <c r="I28" s="15">
        <v>0</v>
      </c>
      <c r="J28" s="15">
        <v>0</v>
      </c>
      <c r="K28" s="15">
        <v>0</v>
      </c>
      <c r="L28" s="15">
        <v>0</v>
      </c>
    </row>
    <row r="29" spans="1:12" ht="21" customHeight="1" x14ac:dyDescent="0.25">
      <c r="A29" s="99"/>
      <c r="B29" s="98"/>
      <c r="C29" s="41"/>
      <c r="D29" s="73"/>
      <c r="E29" s="9" t="s">
        <v>76</v>
      </c>
      <c r="F29" s="15">
        <f t="shared" ref="F29:F32" si="22">SUM(G29:L29)</f>
        <v>0</v>
      </c>
      <c r="G29" s="16"/>
      <c r="H29" s="15">
        <v>0</v>
      </c>
      <c r="I29" s="15">
        <v>0</v>
      </c>
      <c r="J29" s="15">
        <v>0</v>
      </c>
      <c r="K29" s="15">
        <v>0</v>
      </c>
      <c r="L29" s="15">
        <v>0</v>
      </c>
    </row>
    <row r="30" spans="1:12" ht="21" customHeight="1" x14ac:dyDescent="0.25">
      <c r="A30" s="99"/>
      <c r="B30" s="98"/>
      <c r="C30" s="41"/>
      <c r="D30" s="73"/>
      <c r="E30" s="5" t="s">
        <v>4</v>
      </c>
      <c r="F30" s="15">
        <f t="shared" si="22"/>
        <v>3924.45</v>
      </c>
      <c r="G30" s="16"/>
      <c r="H30" s="15">
        <v>0</v>
      </c>
      <c r="I30" s="15">
        <v>3924.45</v>
      </c>
      <c r="J30" s="15">
        <v>0</v>
      </c>
      <c r="K30" s="15">
        <v>0</v>
      </c>
      <c r="L30" s="15">
        <v>0</v>
      </c>
    </row>
    <row r="31" spans="1:12" ht="21" customHeight="1" x14ac:dyDescent="0.25">
      <c r="A31" s="99"/>
      <c r="B31" s="98"/>
      <c r="C31" s="41"/>
      <c r="D31" s="73"/>
      <c r="E31" s="5" t="s">
        <v>5</v>
      </c>
      <c r="F31" s="15">
        <f t="shared" si="22"/>
        <v>79975.569910000006</v>
      </c>
      <c r="G31" s="16">
        <v>0</v>
      </c>
      <c r="H31" s="15">
        <f>9296.2288+2428.47383+4412.19942</f>
        <v>16136.902050000001</v>
      </c>
      <c r="I31" s="15">
        <f>13517.97+7040.06786</f>
        <v>20558.03786</v>
      </c>
      <c r="J31" s="15">
        <f>14411.07</f>
        <v>14411.07</v>
      </c>
      <c r="K31" s="15">
        <f>14434.78</f>
        <v>14434.78</v>
      </c>
      <c r="L31" s="15">
        <f>14434.78</f>
        <v>14434.78</v>
      </c>
    </row>
    <row r="32" spans="1:12" ht="21" customHeight="1" x14ac:dyDescent="0.25">
      <c r="A32" s="99"/>
      <c r="B32" s="98"/>
      <c r="C32" s="42"/>
      <c r="D32" s="73"/>
      <c r="E32" s="5" t="s">
        <v>6</v>
      </c>
      <c r="F32" s="15">
        <f t="shared" si="22"/>
        <v>0</v>
      </c>
      <c r="G32" s="16"/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 spans="1:12" ht="21" customHeight="1" x14ac:dyDescent="0.25">
      <c r="A33" s="78" t="s">
        <v>55</v>
      </c>
      <c r="B33" s="87" t="s">
        <v>72</v>
      </c>
      <c r="C33" s="55" t="s">
        <v>115</v>
      </c>
      <c r="D33" s="88" t="s">
        <v>13</v>
      </c>
      <c r="E33" s="25" t="s">
        <v>2</v>
      </c>
      <c r="F33" s="26">
        <f t="shared" ref="F33:K33" si="23">SUM(F34:F38)</f>
        <v>27084.31033</v>
      </c>
      <c r="G33" s="27">
        <f t="shared" si="23"/>
        <v>0</v>
      </c>
      <c r="H33" s="26">
        <f t="shared" si="23"/>
        <v>1E-3</v>
      </c>
      <c r="I33" s="26">
        <f t="shared" si="23"/>
        <v>8333.6343300000008</v>
      </c>
      <c r="J33" s="26">
        <f t="shared" si="23"/>
        <v>18750.674999999999</v>
      </c>
      <c r="K33" s="26">
        <f t="shared" si="23"/>
        <v>0</v>
      </c>
      <c r="L33" s="26">
        <f t="shared" ref="L33" si="24">SUM(L34:L38)</f>
        <v>0</v>
      </c>
    </row>
    <row r="34" spans="1:12" ht="21" customHeight="1" x14ac:dyDescent="0.25">
      <c r="A34" s="86"/>
      <c r="B34" s="87"/>
      <c r="C34" s="56"/>
      <c r="D34" s="74"/>
      <c r="E34" s="25" t="s">
        <v>3</v>
      </c>
      <c r="F34" s="26">
        <f>SUM(G34:L34)</f>
        <v>0</v>
      </c>
      <c r="G34" s="27"/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2" ht="21" customHeight="1" x14ac:dyDescent="0.25">
      <c r="A35" s="86"/>
      <c r="B35" s="87"/>
      <c r="C35" s="56"/>
      <c r="D35" s="74"/>
      <c r="E35" s="28" t="s">
        <v>76</v>
      </c>
      <c r="F35" s="26">
        <f t="shared" ref="F35:F38" si="25">SUM(G35:L35)</f>
        <v>0</v>
      </c>
      <c r="G35" s="27"/>
      <c r="H35" s="26">
        <v>0</v>
      </c>
      <c r="I35" s="26">
        <v>0</v>
      </c>
      <c r="J35" s="26">
        <v>0</v>
      </c>
      <c r="K35" s="26">
        <v>0</v>
      </c>
      <c r="L35" s="26">
        <v>0</v>
      </c>
    </row>
    <row r="36" spans="1:12" ht="21" customHeight="1" x14ac:dyDescent="0.25">
      <c r="A36" s="86"/>
      <c r="B36" s="87"/>
      <c r="C36" s="56"/>
      <c r="D36" s="74"/>
      <c r="E36" s="25" t="s">
        <v>4</v>
      </c>
      <c r="F36" s="26">
        <f t="shared" si="25"/>
        <v>0</v>
      </c>
      <c r="G36" s="27"/>
      <c r="H36" s="26">
        <v>0</v>
      </c>
      <c r="I36" s="26">
        <v>0</v>
      </c>
      <c r="J36" s="26">
        <v>0</v>
      </c>
      <c r="K36" s="26">
        <v>0</v>
      </c>
      <c r="L36" s="26">
        <v>0</v>
      </c>
    </row>
    <row r="37" spans="1:12" ht="21" customHeight="1" x14ac:dyDescent="0.25">
      <c r="A37" s="86"/>
      <c r="B37" s="87"/>
      <c r="C37" s="56"/>
      <c r="D37" s="74"/>
      <c r="E37" s="25" t="s">
        <v>5</v>
      </c>
      <c r="F37" s="26">
        <f t="shared" si="25"/>
        <v>27084.31033</v>
      </c>
      <c r="G37" s="27">
        <v>0</v>
      </c>
      <c r="H37" s="26">
        <v>1E-3</v>
      </c>
      <c r="I37" s="26">
        <v>8333.6343300000008</v>
      </c>
      <c r="J37" s="26">
        <f>18750.675</f>
        <v>18750.674999999999</v>
      </c>
      <c r="K37" s="26">
        <v>0</v>
      </c>
      <c r="L37" s="26">
        <v>0</v>
      </c>
    </row>
    <row r="38" spans="1:12" ht="21" customHeight="1" x14ac:dyDescent="0.25">
      <c r="A38" s="86"/>
      <c r="B38" s="87"/>
      <c r="C38" s="57"/>
      <c r="D38" s="75"/>
      <c r="E38" s="25" t="s">
        <v>6</v>
      </c>
      <c r="F38" s="26">
        <f t="shared" si="25"/>
        <v>0</v>
      </c>
      <c r="G38" s="27"/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2" ht="21" customHeight="1" x14ac:dyDescent="0.25">
      <c r="A39" s="78" t="s">
        <v>81</v>
      </c>
      <c r="B39" s="87" t="s">
        <v>114</v>
      </c>
      <c r="C39" s="55" t="s">
        <v>83</v>
      </c>
      <c r="D39" s="88" t="s">
        <v>13</v>
      </c>
      <c r="E39" s="25" t="s">
        <v>2</v>
      </c>
      <c r="F39" s="26">
        <f t="shared" ref="F39:K39" si="26">SUM(F40:F44)</f>
        <v>1405432.71</v>
      </c>
      <c r="G39" s="27">
        <f t="shared" si="26"/>
        <v>0</v>
      </c>
      <c r="H39" s="26">
        <f t="shared" si="26"/>
        <v>1350000</v>
      </c>
      <c r="I39" s="26">
        <f t="shared" si="26"/>
        <v>55432.71</v>
      </c>
      <c r="J39" s="26">
        <f t="shared" si="26"/>
        <v>0</v>
      </c>
      <c r="K39" s="26">
        <f t="shared" si="26"/>
        <v>0</v>
      </c>
      <c r="L39" s="26">
        <f t="shared" ref="L39" si="27">SUM(L40:L44)</f>
        <v>0</v>
      </c>
    </row>
    <row r="40" spans="1:12" ht="21" customHeight="1" x14ac:dyDescent="0.25">
      <c r="A40" s="86"/>
      <c r="B40" s="87"/>
      <c r="C40" s="56"/>
      <c r="D40" s="74"/>
      <c r="E40" s="25" t="s">
        <v>3</v>
      </c>
      <c r="F40" s="26">
        <f>SUM(G40:L40)</f>
        <v>0</v>
      </c>
      <c r="G40" s="27"/>
      <c r="H40" s="26">
        <v>0</v>
      </c>
      <c r="I40" s="26">
        <v>0</v>
      </c>
      <c r="J40" s="26">
        <v>0</v>
      </c>
      <c r="K40" s="26">
        <v>0</v>
      </c>
      <c r="L40" s="26">
        <v>0</v>
      </c>
    </row>
    <row r="41" spans="1:12" ht="21" customHeight="1" x14ac:dyDescent="0.25">
      <c r="A41" s="86"/>
      <c r="B41" s="87"/>
      <c r="C41" s="56"/>
      <c r="D41" s="74"/>
      <c r="E41" s="28" t="s">
        <v>76</v>
      </c>
      <c r="F41" s="26">
        <f t="shared" ref="F41:F44" si="28">SUM(G41:L41)</f>
        <v>1405432.71</v>
      </c>
      <c r="G41" s="27"/>
      <c r="H41" s="26">
        <v>1350000</v>
      </c>
      <c r="I41" s="26">
        <v>55432.71</v>
      </c>
      <c r="J41" s="26">
        <v>0</v>
      </c>
      <c r="K41" s="26">
        <v>0</v>
      </c>
      <c r="L41" s="26">
        <v>0</v>
      </c>
    </row>
    <row r="42" spans="1:12" ht="21" customHeight="1" x14ac:dyDescent="0.25">
      <c r="A42" s="86"/>
      <c r="B42" s="87"/>
      <c r="C42" s="56"/>
      <c r="D42" s="74"/>
      <c r="E42" s="25" t="s">
        <v>4</v>
      </c>
      <c r="F42" s="26">
        <f t="shared" si="28"/>
        <v>0</v>
      </c>
      <c r="G42" s="27"/>
      <c r="H42" s="26">
        <v>0</v>
      </c>
      <c r="I42" s="26">
        <v>0</v>
      </c>
      <c r="J42" s="26">
        <v>0</v>
      </c>
      <c r="K42" s="26">
        <v>0</v>
      </c>
      <c r="L42" s="26">
        <v>0</v>
      </c>
    </row>
    <row r="43" spans="1:12" ht="21" customHeight="1" x14ac:dyDescent="0.25">
      <c r="A43" s="86"/>
      <c r="B43" s="87"/>
      <c r="C43" s="56"/>
      <c r="D43" s="74"/>
      <c r="E43" s="25" t="s">
        <v>5</v>
      </c>
      <c r="F43" s="26">
        <f t="shared" si="28"/>
        <v>0</v>
      </c>
      <c r="G43" s="27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</row>
    <row r="44" spans="1:12" ht="21" customHeight="1" x14ac:dyDescent="0.25">
      <c r="A44" s="86"/>
      <c r="B44" s="87"/>
      <c r="C44" s="57"/>
      <c r="D44" s="75"/>
      <c r="E44" s="25" t="s">
        <v>6</v>
      </c>
      <c r="F44" s="26">
        <f t="shared" si="28"/>
        <v>0</v>
      </c>
      <c r="G44" s="27"/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2" ht="21" customHeight="1" x14ac:dyDescent="0.25">
      <c r="A45" s="78" t="s">
        <v>91</v>
      </c>
      <c r="B45" s="52" t="s">
        <v>89</v>
      </c>
      <c r="C45" s="55">
        <v>2021</v>
      </c>
      <c r="D45" s="88" t="s">
        <v>90</v>
      </c>
      <c r="E45" s="25" t="s">
        <v>2</v>
      </c>
      <c r="F45" s="26">
        <f t="shared" ref="F45:K45" si="29">SUM(F46:F50)</f>
        <v>55843.381869999997</v>
      </c>
      <c r="G45" s="26">
        <f t="shared" si="29"/>
        <v>0</v>
      </c>
      <c r="H45" s="26">
        <f t="shared" si="29"/>
        <v>55843.381869999997</v>
      </c>
      <c r="I45" s="26">
        <f t="shared" si="29"/>
        <v>0</v>
      </c>
      <c r="J45" s="26">
        <f t="shared" si="29"/>
        <v>0</v>
      </c>
      <c r="K45" s="26">
        <f t="shared" si="29"/>
        <v>0</v>
      </c>
      <c r="L45" s="26">
        <f t="shared" ref="L45" si="30">SUM(L46:L50)</f>
        <v>0</v>
      </c>
    </row>
    <row r="46" spans="1:12" ht="21" customHeight="1" x14ac:dyDescent="0.25">
      <c r="A46" s="78"/>
      <c r="B46" s="53"/>
      <c r="C46" s="56"/>
      <c r="D46" s="74"/>
      <c r="E46" s="25" t="s">
        <v>3</v>
      </c>
      <c r="F46" s="26">
        <f>SUM(H46:L46)</f>
        <v>55843.381869999997</v>
      </c>
      <c r="G46" s="27"/>
      <c r="H46" s="26">
        <v>55843.381869999997</v>
      </c>
      <c r="I46" s="26">
        <v>0</v>
      </c>
      <c r="J46" s="26">
        <v>0</v>
      </c>
      <c r="K46" s="26">
        <v>0</v>
      </c>
      <c r="L46" s="26">
        <v>0</v>
      </c>
    </row>
    <row r="47" spans="1:12" ht="21" customHeight="1" x14ac:dyDescent="0.25">
      <c r="A47" s="78"/>
      <c r="B47" s="53"/>
      <c r="C47" s="56"/>
      <c r="D47" s="74"/>
      <c r="E47" s="28" t="s">
        <v>76</v>
      </c>
      <c r="F47" s="26">
        <f t="shared" ref="F47:F50" si="31">SUM(H47:L47)</f>
        <v>0</v>
      </c>
      <c r="G47" s="27"/>
      <c r="H47" s="26">
        <v>0</v>
      </c>
      <c r="I47" s="26">
        <v>0</v>
      </c>
      <c r="J47" s="26">
        <v>0</v>
      </c>
      <c r="K47" s="26">
        <v>0</v>
      </c>
      <c r="L47" s="26">
        <v>0</v>
      </c>
    </row>
    <row r="48" spans="1:12" ht="21" customHeight="1" x14ac:dyDescent="0.25">
      <c r="A48" s="78"/>
      <c r="B48" s="53"/>
      <c r="C48" s="56"/>
      <c r="D48" s="74"/>
      <c r="E48" s="25" t="s">
        <v>4</v>
      </c>
      <c r="F48" s="26">
        <f t="shared" si="31"/>
        <v>0</v>
      </c>
      <c r="G48" s="27"/>
      <c r="H48" s="26">
        <v>0</v>
      </c>
      <c r="I48" s="26">
        <v>0</v>
      </c>
      <c r="J48" s="26">
        <v>0</v>
      </c>
      <c r="K48" s="26">
        <v>0</v>
      </c>
      <c r="L48" s="26">
        <v>0</v>
      </c>
    </row>
    <row r="49" spans="1:12" ht="21" customHeight="1" x14ac:dyDescent="0.25">
      <c r="A49" s="78"/>
      <c r="B49" s="53"/>
      <c r="C49" s="56"/>
      <c r="D49" s="74"/>
      <c r="E49" s="25" t="s">
        <v>5</v>
      </c>
      <c r="F49" s="26">
        <f t="shared" si="31"/>
        <v>0</v>
      </c>
      <c r="G49" s="27"/>
      <c r="H49" s="26">
        <v>0</v>
      </c>
      <c r="I49" s="26">
        <v>0</v>
      </c>
      <c r="J49" s="26">
        <v>0</v>
      </c>
      <c r="K49" s="26">
        <v>0</v>
      </c>
      <c r="L49" s="26">
        <v>0</v>
      </c>
    </row>
    <row r="50" spans="1:12" ht="21" customHeight="1" x14ac:dyDescent="0.25">
      <c r="A50" s="78"/>
      <c r="B50" s="54"/>
      <c r="C50" s="57"/>
      <c r="D50" s="75"/>
      <c r="E50" s="25" t="s">
        <v>6</v>
      </c>
      <c r="F50" s="26">
        <f t="shared" si="31"/>
        <v>0</v>
      </c>
      <c r="G50" s="27"/>
      <c r="H50" s="26">
        <v>0</v>
      </c>
      <c r="I50" s="26">
        <v>0</v>
      </c>
      <c r="J50" s="26">
        <v>0</v>
      </c>
      <c r="K50" s="26">
        <v>0</v>
      </c>
      <c r="L50" s="26">
        <v>0</v>
      </c>
    </row>
    <row r="51" spans="1:12" ht="21" customHeight="1" x14ac:dyDescent="0.25">
      <c r="A51" s="82" t="s">
        <v>68</v>
      </c>
      <c r="B51" s="77" t="s">
        <v>69</v>
      </c>
      <c r="C51" s="79" t="s">
        <v>115</v>
      </c>
      <c r="D51" s="89" t="s">
        <v>38</v>
      </c>
      <c r="E51" s="4" t="s">
        <v>2</v>
      </c>
      <c r="F51" s="13">
        <f t="shared" ref="F51:K51" si="32">SUM(F52:F56)</f>
        <v>1512208.36987195</v>
      </c>
      <c r="G51" s="13">
        <f t="shared" si="32"/>
        <v>0</v>
      </c>
      <c r="H51" s="13">
        <f>SUM(H52:H56)</f>
        <v>159450.90690195002</v>
      </c>
      <c r="I51" s="13">
        <f t="shared" si="32"/>
        <v>549941.45672000002</v>
      </c>
      <c r="J51" s="13">
        <f t="shared" si="32"/>
        <v>305205.61751000001</v>
      </c>
      <c r="K51" s="13">
        <f t="shared" si="32"/>
        <v>289433.46639999998</v>
      </c>
      <c r="L51" s="13">
        <f t="shared" ref="L51" si="33">SUM(L52:L56)</f>
        <v>208176.92233999999</v>
      </c>
    </row>
    <row r="52" spans="1:12" ht="21" customHeight="1" x14ac:dyDescent="0.25">
      <c r="A52" s="82"/>
      <c r="B52" s="77"/>
      <c r="C52" s="80"/>
      <c r="D52" s="89"/>
      <c r="E52" s="4" t="s">
        <v>3</v>
      </c>
      <c r="F52" s="13">
        <f>SUM(H52:L52)</f>
        <v>0</v>
      </c>
      <c r="G52" s="14"/>
      <c r="H52" s="13">
        <f>H58+H94+H100+H125</f>
        <v>0</v>
      </c>
      <c r="I52" s="13">
        <f>I58+I94+I100+I125</f>
        <v>0</v>
      </c>
      <c r="J52" s="13">
        <f>J58+J94+J100+J125</f>
        <v>0</v>
      </c>
      <c r="K52" s="13">
        <f>K58+K94+K100+K125</f>
        <v>0</v>
      </c>
      <c r="L52" s="13">
        <f>L58+L94+L100+L125</f>
        <v>0</v>
      </c>
    </row>
    <row r="53" spans="1:12" ht="21" customHeight="1" x14ac:dyDescent="0.25">
      <c r="A53" s="82"/>
      <c r="B53" s="77"/>
      <c r="C53" s="80"/>
      <c r="D53" s="89"/>
      <c r="E53" s="10" t="s">
        <v>76</v>
      </c>
      <c r="F53" s="13">
        <f t="shared" ref="F53:F56" si="34">SUM(H53:L53)</f>
        <v>0</v>
      </c>
      <c r="G53" s="14"/>
      <c r="H53" s="13">
        <v>0</v>
      </c>
      <c r="I53" s="13">
        <f>I59+I95+I101+I126</f>
        <v>0</v>
      </c>
      <c r="J53" s="13">
        <v>0</v>
      </c>
      <c r="K53" s="13">
        <v>0</v>
      </c>
      <c r="L53" s="13">
        <f>L59+L95+L101+L126</f>
        <v>0</v>
      </c>
    </row>
    <row r="54" spans="1:12" ht="21" customHeight="1" x14ac:dyDescent="0.25">
      <c r="A54" s="82"/>
      <c r="B54" s="77"/>
      <c r="C54" s="80"/>
      <c r="D54" s="89"/>
      <c r="E54" s="4" t="s">
        <v>4</v>
      </c>
      <c r="F54" s="13">
        <f t="shared" si="34"/>
        <v>3708.8519999999999</v>
      </c>
      <c r="G54" s="14"/>
      <c r="H54" s="13">
        <f>H60+H96+H102+H127</f>
        <v>1855.68</v>
      </c>
      <c r="I54" s="13">
        <f>I60+I96+I102+I127</f>
        <v>1853.172</v>
      </c>
      <c r="J54" s="13">
        <f t="shared" ref="J54:K56" si="35">J60+J96+J102+J127</f>
        <v>0</v>
      </c>
      <c r="K54" s="13">
        <f t="shared" si="35"/>
        <v>0</v>
      </c>
      <c r="L54" s="13">
        <f>L60+L96+L102+L127</f>
        <v>0</v>
      </c>
    </row>
    <row r="55" spans="1:12" ht="21" customHeight="1" x14ac:dyDescent="0.25">
      <c r="A55" s="82"/>
      <c r="B55" s="77"/>
      <c r="C55" s="80"/>
      <c r="D55" s="89"/>
      <c r="E55" s="4" t="s">
        <v>5</v>
      </c>
      <c r="F55" s="13">
        <f t="shared" si="34"/>
        <v>1508499.5178719501</v>
      </c>
      <c r="G55" s="14"/>
      <c r="H55" s="13">
        <f>H61+H97+H103+H128</f>
        <v>157595.22690195002</v>
      </c>
      <c r="I55" s="13">
        <f>I61+I97+I103+I128</f>
        <v>548088.28472</v>
      </c>
      <c r="J55" s="13">
        <f t="shared" si="35"/>
        <v>305205.61751000001</v>
      </c>
      <c r="K55" s="13">
        <f t="shared" si="35"/>
        <v>289433.46639999998</v>
      </c>
      <c r="L55" s="13">
        <f>L61+L97+L103+L128</f>
        <v>208176.92233999999</v>
      </c>
    </row>
    <row r="56" spans="1:12" ht="21" customHeight="1" x14ac:dyDescent="0.25">
      <c r="A56" s="82"/>
      <c r="B56" s="77"/>
      <c r="C56" s="81"/>
      <c r="D56" s="89"/>
      <c r="E56" s="4" t="s">
        <v>6</v>
      </c>
      <c r="F56" s="13">
        <f t="shared" si="34"/>
        <v>0</v>
      </c>
      <c r="G56" s="14"/>
      <c r="H56" s="13">
        <f>H62+H98+H104+H129</f>
        <v>0</v>
      </c>
      <c r="I56" s="13">
        <f>I62+I98+I104+I129</f>
        <v>0</v>
      </c>
      <c r="J56" s="13">
        <f t="shared" si="35"/>
        <v>0</v>
      </c>
      <c r="K56" s="13">
        <f t="shared" si="35"/>
        <v>0</v>
      </c>
      <c r="L56" s="13">
        <f>L62+L98+L104+L129</f>
        <v>0</v>
      </c>
    </row>
    <row r="57" spans="1:12" ht="21" customHeight="1" x14ac:dyDescent="0.25">
      <c r="A57" s="78" t="s">
        <v>21</v>
      </c>
      <c r="B57" s="87" t="s">
        <v>35</v>
      </c>
      <c r="C57" s="55" t="s">
        <v>115</v>
      </c>
      <c r="D57" s="97" t="s">
        <v>38</v>
      </c>
      <c r="E57" s="25" t="s">
        <v>2</v>
      </c>
      <c r="F57" s="26">
        <f t="shared" ref="F57:K57" si="36">SUM(F58:F62)</f>
        <v>790394.15029999998</v>
      </c>
      <c r="G57" s="27">
        <f t="shared" si="36"/>
        <v>0</v>
      </c>
      <c r="H57" s="26">
        <f t="shared" si="36"/>
        <v>79328.226159999991</v>
      </c>
      <c r="I57" s="26">
        <f t="shared" si="36"/>
        <v>51911.650909999997</v>
      </c>
      <c r="J57" s="26">
        <f t="shared" si="36"/>
        <v>244513.71820999999</v>
      </c>
      <c r="K57" s="26">
        <f t="shared" si="36"/>
        <v>245164.07061</v>
      </c>
      <c r="L57" s="26">
        <f t="shared" ref="L57" si="37">SUM(L58:L62)</f>
        <v>169476.48441</v>
      </c>
    </row>
    <row r="58" spans="1:12" ht="21" customHeight="1" x14ac:dyDescent="0.25">
      <c r="A58" s="78"/>
      <c r="B58" s="87"/>
      <c r="C58" s="56"/>
      <c r="D58" s="97"/>
      <c r="E58" s="25" t="s">
        <v>3</v>
      </c>
      <c r="F58" s="26">
        <f>SUM(G58:L58)</f>
        <v>0</v>
      </c>
      <c r="G58" s="27"/>
      <c r="H58" s="26">
        <f>H64+H76+H82+H88</f>
        <v>0</v>
      </c>
      <c r="I58" s="26">
        <f>I64+I76+I82+I88</f>
        <v>0</v>
      </c>
      <c r="J58" s="26">
        <f>J64+J76+J82+J88</f>
        <v>0</v>
      </c>
      <c r="K58" s="26">
        <f>K64+K76+K82+K88</f>
        <v>0</v>
      </c>
      <c r="L58" s="26">
        <f>L64+L76+L82+L88</f>
        <v>0</v>
      </c>
    </row>
    <row r="59" spans="1:12" ht="21" customHeight="1" x14ac:dyDescent="0.25">
      <c r="A59" s="78"/>
      <c r="B59" s="87"/>
      <c r="C59" s="56"/>
      <c r="D59" s="97"/>
      <c r="E59" s="28" t="s">
        <v>76</v>
      </c>
      <c r="F59" s="26">
        <f t="shared" ref="F59:F62" si="38">SUM(G59:L59)</f>
        <v>0</v>
      </c>
      <c r="G59" s="27"/>
      <c r="H59" s="26">
        <v>0</v>
      </c>
      <c r="I59" s="26">
        <f>I65+I77+I83+I89</f>
        <v>0</v>
      </c>
      <c r="J59" s="26">
        <v>0</v>
      </c>
      <c r="K59" s="26">
        <v>0</v>
      </c>
      <c r="L59" s="26">
        <v>0</v>
      </c>
    </row>
    <row r="60" spans="1:12" ht="23.25" customHeight="1" x14ac:dyDescent="0.25">
      <c r="A60" s="78"/>
      <c r="B60" s="87"/>
      <c r="C60" s="56"/>
      <c r="D60" s="97"/>
      <c r="E60" s="25" t="s">
        <v>4</v>
      </c>
      <c r="F60" s="26">
        <f t="shared" si="38"/>
        <v>3708.8519999999999</v>
      </c>
      <c r="G60" s="27"/>
      <c r="H60" s="26">
        <f>H66+H78+H84+H90</f>
        <v>1855.68</v>
      </c>
      <c r="I60" s="26">
        <f>I66+I78+I84+I90</f>
        <v>1853.172</v>
      </c>
      <c r="J60" s="26">
        <v>0</v>
      </c>
      <c r="K60" s="26">
        <v>0</v>
      </c>
      <c r="L60" s="26">
        <v>0</v>
      </c>
    </row>
    <row r="61" spans="1:12" ht="21" customHeight="1" x14ac:dyDescent="0.25">
      <c r="A61" s="78"/>
      <c r="B61" s="87"/>
      <c r="C61" s="56"/>
      <c r="D61" s="97"/>
      <c r="E61" s="25" t="s">
        <v>5</v>
      </c>
      <c r="F61" s="26">
        <f t="shared" si="38"/>
        <v>786685.29830000002</v>
      </c>
      <c r="G61" s="27"/>
      <c r="H61" s="26">
        <f>H67+H79+H85+H91</f>
        <v>77472.546159999998</v>
      </c>
      <c r="I61" s="26">
        <f>I67+I73+I79+I85+I91</f>
        <v>50058.478909999998</v>
      </c>
      <c r="J61" s="26">
        <f>J67+J73+J79+J85+J91</f>
        <v>244513.71820999999</v>
      </c>
      <c r="K61" s="26">
        <f t="shared" ref="K61:L61" si="39">K67+K73+K79+K85+K91</f>
        <v>245164.07061</v>
      </c>
      <c r="L61" s="26">
        <f t="shared" si="39"/>
        <v>169476.48441</v>
      </c>
    </row>
    <row r="62" spans="1:12" ht="27.75" customHeight="1" x14ac:dyDescent="0.25">
      <c r="A62" s="78"/>
      <c r="B62" s="87"/>
      <c r="C62" s="57"/>
      <c r="D62" s="97"/>
      <c r="E62" s="25" t="s">
        <v>6</v>
      </c>
      <c r="F62" s="26">
        <f t="shared" si="38"/>
        <v>0</v>
      </c>
      <c r="G62" s="27"/>
      <c r="H62" s="26">
        <f>H68+H80+H86+H92</f>
        <v>0</v>
      </c>
      <c r="I62" s="26">
        <f>I68+I80+I86+I92</f>
        <v>0</v>
      </c>
      <c r="J62" s="26">
        <f t="shared" ref="J62:K62" si="40">J68+J80+J86+J92</f>
        <v>0</v>
      </c>
      <c r="K62" s="26">
        <f t="shared" si="40"/>
        <v>0</v>
      </c>
      <c r="L62" s="26">
        <f t="shared" ref="L62" si="41">L68+L80+L86+L92</f>
        <v>0</v>
      </c>
    </row>
    <row r="63" spans="1:12" ht="21" customHeight="1" x14ac:dyDescent="0.25">
      <c r="A63" s="64" t="s">
        <v>22</v>
      </c>
      <c r="B63" s="110" t="s">
        <v>84</v>
      </c>
      <c r="C63" s="40" t="s">
        <v>115</v>
      </c>
      <c r="D63" s="73" t="s">
        <v>38</v>
      </c>
      <c r="E63" s="4" t="s">
        <v>2</v>
      </c>
      <c r="F63" s="15">
        <f t="shared" ref="F63:K63" si="42">SUM(F64:F68)</f>
        <v>715294.82599000004</v>
      </c>
      <c r="G63" s="16">
        <f t="shared" si="42"/>
        <v>0</v>
      </c>
      <c r="H63" s="15">
        <f t="shared" si="42"/>
        <v>49841.487760000004</v>
      </c>
      <c r="I63" s="15">
        <f t="shared" si="42"/>
        <v>6299.0649999999996</v>
      </c>
      <c r="J63" s="15">
        <f t="shared" si="42"/>
        <v>244513.71820999999</v>
      </c>
      <c r="K63" s="15">
        <f t="shared" si="42"/>
        <v>245164.07061</v>
      </c>
      <c r="L63" s="15">
        <f t="shared" ref="L63" si="43">SUM(L64:L68)</f>
        <v>169476.48441</v>
      </c>
    </row>
    <row r="64" spans="1:12" ht="21" customHeight="1" x14ac:dyDescent="0.25">
      <c r="A64" s="64"/>
      <c r="B64" s="110"/>
      <c r="C64" s="41"/>
      <c r="D64" s="73"/>
      <c r="E64" s="5" t="s">
        <v>3</v>
      </c>
      <c r="F64" s="15">
        <f>SUM(G64:L64)</f>
        <v>0</v>
      </c>
      <c r="G64" s="16"/>
      <c r="H64" s="15">
        <v>0</v>
      </c>
      <c r="I64" s="15">
        <v>0</v>
      </c>
      <c r="J64" s="15">
        <v>0</v>
      </c>
      <c r="K64" s="15">
        <v>0</v>
      </c>
      <c r="L64" s="15">
        <v>0</v>
      </c>
    </row>
    <row r="65" spans="1:12" ht="21" customHeight="1" x14ac:dyDescent="0.25">
      <c r="A65" s="64"/>
      <c r="B65" s="110"/>
      <c r="C65" s="41"/>
      <c r="D65" s="73"/>
      <c r="E65" s="9" t="s">
        <v>76</v>
      </c>
      <c r="F65" s="15">
        <f t="shared" ref="F65:F68" si="44">SUM(G65:L65)</f>
        <v>0</v>
      </c>
      <c r="G65" s="16"/>
      <c r="H65" s="15">
        <v>0</v>
      </c>
      <c r="I65" s="21">
        <v>0</v>
      </c>
      <c r="J65" s="15">
        <v>0</v>
      </c>
      <c r="K65" s="15">
        <v>0</v>
      </c>
      <c r="L65" s="15">
        <v>0</v>
      </c>
    </row>
    <row r="66" spans="1:12" ht="21" customHeight="1" x14ac:dyDescent="0.25">
      <c r="A66" s="64"/>
      <c r="B66" s="110"/>
      <c r="C66" s="41"/>
      <c r="D66" s="73"/>
      <c r="E66" s="5" t="s">
        <v>4</v>
      </c>
      <c r="F66" s="15">
        <f t="shared" si="44"/>
        <v>0</v>
      </c>
      <c r="G66" s="16"/>
      <c r="H66" s="15">
        <v>0</v>
      </c>
      <c r="I66" s="15">
        <v>0</v>
      </c>
      <c r="J66" s="15">
        <v>0</v>
      </c>
      <c r="K66" s="15">
        <v>0</v>
      </c>
      <c r="L66" s="15">
        <v>0</v>
      </c>
    </row>
    <row r="67" spans="1:12" ht="21" customHeight="1" x14ac:dyDescent="0.25">
      <c r="A67" s="64"/>
      <c r="B67" s="110"/>
      <c r="C67" s="41"/>
      <c r="D67" s="73"/>
      <c r="E67" s="5" t="s">
        <v>5</v>
      </c>
      <c r="F67" s="15">
        <f t="shared" si="44"/>
        <v>715294.82599000004</v>
      </c>
      <c r="G67" s="16"/>
      <c r="H67" s="15">
        <f>1600+4500+31379.15533+1945.6+12800+1142.752+9456.22043-12800-182.24</f>
        <v>49841.487760000004</v>
      </c>
      <c r="I67" s="15">
        <f>6299.065</f>
        <v>6299.0649999999996</v>
      </c>
      <c r="J67" s="15">
        <f>244513.71821</f>
        <v>244513.71820999999</v>
      </c>
      <c r="K67" s="15">
        <f>245164.07061</f>
        <v>245164.07061</v>
      </c>
      <c r="L67" s="15">
        <f>169476.48441</f>
        <v>169476.48441</v>
      </c>
    </row>
    <row r="68" spans="1:12" ht="21" customHeight="1" x14ac:dyDescent="0.25">
      <c r="A68" s="64"/>
      <c r="B68" s="110"/>
      <c r="C68" s="42"/>
      <c r="D68" s="73"/>
      <c r="E68" s="5" t="s">
        <v>6</v>
      </c>
      <c r="F68" s="15">
        <f t="shared" si="44"/>
        <v>0</v>
      </c>
      <c r="G68" s="16"/>
      <c r="H68" s="15">
        <v>0</v>
      </c>
      <c r="I68" s="15">
        <v>0</v>
      </c>
      <c r="J68" s="15">
        <v>0</v>
      </c>
      <c r="K68" s="15">
        <v>0</v>
      </c>
      <c r="L68" s="15">
        <v>0</v>
      </c>
    </row>
    <row r="69" spans="1:12" ht="21" customHeight="1" x14ac:dyDescent="0.25">
      <c r="A69" s="64" t="s">
        <v>24</v>
      </c>
      <c r="B69" s="98" t="s">
        <v>111</v>
      </c>
      <c r="C69" s="40" t="s">
        <v>83</v>
      </c>
      <c r="D69" s="73" t="s">
        <v>13</v>
      </c>
      <c r="E69" s="4" t="s">
        <v>2</v>
      </c>
      <c r="F69" s="15">
        <f t="shared" ref="F69:K69" si="45">SUM(F70:F74)</f>
        <v>69433.185189999989</v>
      </c>
      <c r="G69" s="16">
        <f t="shared" si="45"/>
        <v>0</v>
      </c>
      <c r="H69" s="15">
        <f t="shared" si="45"/>
        <v>0</v>
      </c>
      <c r="I69" s="15">
        <f t="shared" si="45"/>
        <v>69433.185189999989</v>
      </c>
      <c r="J69" s="15">
        <f t="shared" si="45"/>
        <v>0</v>
      </c>
      <c r="K69" s="15">
        <f t="shared" si="45"/>
        <v>0</v>
      </c>
      <c r="L69" s="15">
        <f t="shared" ref="L69" si="46">SUM(L70:L74)</f>
        <v>0</v>
      </c>
    </row>
    <row r="70" spans="1:12" ht="21" customHeight="1" x14ac:dyDescent="0.25">
      <c r="A70" s="64"/>
      <c r="B70" s="98"/>
      <c r="C70" s="41"/>
      <c r="D70" s="73"/>
      <c r="E70" s="22" t="s">
        <v>3</v>
      </c>
      <c r="F70" s="15">
        <f>SUM(G70:L70)</f>
        <v>0</v>
      </c>
      <c r="G70" s="16"/>
      <c r="H70" s="15">
        <v>0</v>
      </c>
      <c r="I70" s="15">
        <v>0</v>
      </c>
      <c r="J70" s="15">
        <v>0</v>
      </c>
      <c r="K70" s="15">
        <v>0</v>
      </c>
      <c r="L70" s="15">
        <v>0</v>
      </c>
    </row>
    <row r="71" spans="1:12" ht="21" customHeight="1" x14ac:dyDescent="0.25">
      <c r="A71" s="64"/>
      <c r="B71" s="98"/>
      <c r="C71" s="41"/>
      <c r="D71" s="73"/>
      <c r="E71" s="9" t="s">
        <v>76</v>
      </c>
      <c r="F71" s="15">
        <f t="shared" ref="F71:F74" si="47">SUM(G71:L71)</f>
        <v>69363.751999999993</v>
      </c>
      <c r="G71" s="16"/>
      <c r="H71" s="15">
        <v>0</v>
      </c>
      <c r="I71" s="15">
        <v>69363.751999999993</v>
      </c>
      <c r="J71" s="15">
        <v>0</v>
      </c>
      <c r="K71" s="15">
        <v>0</v>
      </c>
      <c r="L71" s="15">
        <v>0</v>
      </c>
    </row>
    <row r="72" spans="1:12" ht="21" customHeight="1" x14ac:dyDescent="0.25">
      <c r="A72" s="64"/>
      <c r="B72" s="98"/>
      <c r="C72" s="41"/>
      <c r="D72" s="73"/>
      <c r="E72" s="22" t="s">
        <v>4</v>
      </c>
      <c r="F72" s="15">
        <f t="shared" si="47"/>
        <v>0</v>
      </c>
      <c r="G72" s="16"/>
      <c r="H72" s="15">
        <v>0</v>
      </c>
      <c r="I72" s="15">
        <v>0</v>
      </c>
      <c r="J72" s="15">
        <v>0</v>
      </c>
      <c r="K72" s="15">
        <v>0</v>
      </c>
      <c r="L72" s="15">
        <v>0</v>
      </c>
    </row>
    <row r="73" spans="1:12" ht="21" customHeight="1" x14ac:dyDescent="0.25">
      <c r="A73" s="64"/>
      <c r="B73" s="98"/>
      <c r="C73" s="41"/>
      <c r="D73" s="73"/>
      <c r="E73" s="22" t="s">
        <v>5</v>
      </c>
      <c r="F73" s="15">
        <f t="shared" si="47"/>
        <v>69.433189999999996</v>
      </c>
      <c r="G73" s="16"/>
      <c r="H73" s="15">
        <v>0</v>
      </c>
      <c r="I73" s="15">
        <v>69.433189999999996</v>
      </c>
      <c r="J73" s="15">
        <v>0</v>
      </c>
      <c r="K73" s="15">
        <v>0</v>
      </c>
      <c r="L73" s="15">
        <v>0</v>
      </c>
    </row>
    <row r="74" spans="1:12" ht="21" customHeight="1" x14ac:dyDescent="0.25">
      <c r="A74" s="64"/>
      <c r="B74" s="98"/>
      <c r="C74" s="42"/>
      <c r="D74" s="73"/>
      <c r="E74" s="22" t="s">
        <v>6</v>
      </c>
      <c r="F74" s="15">
        <f t="shared" si="47"/>
        <v>0</v>
      </c>
      <c r="G74" s="16"/>
      <c r="H74" s="15">
        <v>0</v>
      </c>
      <c r="I74" s="15">
        <v>0</v>
      </c>
      <c r="J74" s="15">
        <v>0</v>
      </c>
      <c r="K74" s="15">
        <v>0</v>
      </c>
      <c r="L74" s="15">
        <v>0</v>
      </c>
    </row>
    <row r="75" spans="1:12" ht="21" customHeight="1" x14ac:dyDescent="0.25">
      <c r="A75" s="64" t="s">
        <v>65</v>
      </c>
      <c r="B75" s="98" t="s">
        <v>23</v>
      </c>
      <c r="C75" s="40" t="s">
        <v>115</v>
      </c>
      <c r="D75" s="73" t="s">
        <v>13</v>
      </c>
      <c r="E75" s="4" t="s">
        <v>2</v>
      </c>
      <c r="F75" s="15">
        <f t="shared" ref="F75:K75" si="48">SUM(F76:F80)</f>
        <v>4466.5284000000001</v>
      </c>
      <c r="G75" s="16">
        <f t="shared" si="48"/>
        <v>0</v>
      </c>
      <c r="H75" s="15">
        <f t="shared" si="48"/>
        <v>3405.0583999999999</v>
      </c>
      <c r="I75" s="15">
        <f t="shared" si="48"/>
        <v>1061.47</v>
      </c>
      <c r="J75" s="15">
        <f t="shared" si="48"/>
        <v>0</v>
      </c>
      <c r="K75" s="15">
        <f t="shared" si="48"/>
        <v>0</v>
      </c>
      <c r="L75" s="15">
        <f t="shared" ref="L75" si="49">SUM(L76:L80)</f>
        <v>0</v>
      </c>
    </row>
    <row r="76" spans="1:12" ht="21" customHeight="1" x14ac:dyDescent="0.25">
      <c r="A76" s="64"/>
      <c r="B76" s="98"/>
      <c r="C76" s="41"/>
      <c r="D76" s="73"/>
      <c r="E76" s="5" t="s">
        <v>3</v>
      </c>
      <c r="F76" s="15">
        <f>SUM(G76:L76)</f>
        <v>0</v>
      </c>
      <c r="G76" s="16"/>
      <c r="H76" s="15">
        <v>0</v>
      </c>
      <c r="I76" s="15">
        <v>0</v>
      </c>
      <c r="J76" s="15">
        <v>0</v>
      </c>
      <c r="K76" s="15">
        <v>0</v>
      </c>
      <c r="L76" s="15">
        <v>0</v>
      </c>
    </row>
    <row r="77" spans="1:12" ht="21" customHeight="1" x14ac:dyDescent="0.25">
      <c r="A77" s="64"/>
      <c r="B77" s="98"/>
      <c r="C77" s="41"/>
      <c r="D77" s="73"/>
      <c r="E77" s="9" t="s">
        <v>76</v>
      </c>
      <c r="F77" s="15">
        <f t="shared" ref="F77:F80" si="50">SUM(G77:L77)</f>
        <v>0</v>
      </c>
      <c r="G77" s="16"/>
      <c r="H77" s="15">
        <v>0</v>
      </c>
      <c r="I77" s="15">
        <v>0</v>
      </c>
      <c r="J77" s="15">
        <v>0</v>
      </c>
      <c r="K77" s="15">
        <v>0</v>
      </c>
      <c r="L77" s="15">
        <v>0</v>
      </c>
    </row>
    <row r="78" spans="1:12" ht="21" customHeight="1" x14ac:dyDescent="0.25">
      <c r="A78" s="64"/>
      <c r="B78" s="98"/>
      <c r="C78" s="41"/>
      <c r="D78" s="73"/>
      <c r="E78" s="5" t="s">
        <v>4</v>
      </c>
      <c r="F78" s="15">
        <f t="shared" si="50"/>
        <v>0</v>
      </c>
      <c r="G78" s="16"/>
      <c r="H78" s="15">
        <v>0</v>
      </c>
      <c r="I78" s="15">
        <v>0</v>
      </c>
      <c r="J78" s="15">
        <v>0</v>
      </c>
      <c r="K78" s="15">
        <v>0</v>
      </c>
      <c r="L78" s="15">
        <v>0</v>
      </c>
    </row>
    <row r="79" spans="1:12" ht="21" customHeight="1" x14ac:dyDescent="0.25">
      <c r="A79" s="64"/>
      <c r="B79" s="98"/>
      <c r="C79" s="41"/>
      <c r="D79" s="73"/>
      <c r="E79" s="5" t="s">
        <v>5</v>
      </c>
      <c r="F79" s="15">
        <f t="shared" si="50"/>
        <v>4466.5284000000001</v>
      </c>
      <c r="G79" s="16"/>
      <c r="H79" s="15">
        <f>243.12+493.2384+3000-3000+2680-11.3</f>
        <v>3405.0583999999999</v>
      </c>
      <c r="I79" s="15">
        <f>1061.47</f>
        <v>1061.47</v>
      </c>
      <c r="J79" s="15">
        <v>0</v>
      </c>
      <c r="K79" s="15">
        <v>0</v>
      </c>
      <c r="L79" s="15">
        <v>0</v>
      </c>
    </row>
    <row r="80" spans="1:12" ht="21" customHeight="1" x14ac:dyDescent="0.25">
      <c r="A80" s="64"/>
      <c r="B80" s="98"/>
      <c r="C80" s="42"/>
      <c r="D80" s="73"/>
      <c r="E80" s="5" t="s">
        <v>6</v>
      </c>
      <c r="F80" s="15">
        <f t="shared" si="50"/>
        <v>0</v>
      </c>
      <c r="G80" s="16"/>
      <c r="H80" s="15">
        <v>0</v>
      </c>
      <c r="I80" s="15">
        <v>0</v>
      </c>
      <c r="J80" s="15">
        <v>0</v>
      </c>
      <c r="K80" s="15">
        <v>0</v>
      </c>
      <c r="L80" s="15">
        <v>0</v>
      </c>
    </row>
    <row r="81" spans="1:12" ht="21" customHeight="1" x14ac:dyDescent="0.25">
      <c r="A81" s="64" t="s">
        <v>25</v>
      </c>
      <c r="B81" s="98" t="s">
        <v>42</v>
      </c>
      <c r="C81" s="40" t="s">
        <v>115</v>
      </c>
      <c r="D81" s="73" t="s">
        <v>13</v>
      </c>
      <c r="E81" s="4" t="s">
        <v>2</v>
      </c>
      <c r="F81" s="15">
        <f t="shared" ref="F81:K81" si="51">SUM(F82:F86)</f>
        <v>3708.8519999999999</v>
      </c>
      <c r="G81" s="16">
        <f t="shared" si="51"/>
        <v>0</v>
      </c>
      <c r="H81" s="15">
        <f t="shared" si="51"/>
        <v>1855.68</v>
      </c>
      <c r="I81" s="15">
        <f t="shared" si="51"/>
        <v>1853.172</v>
      </c>
      <c r="J81" s="15">
        <f t="shared" si="51"/>
        <v>0</v>
      </c>
      <c r="K81" s="15">
        <f t="shared" si="51"/>
        <v>0</v>
      </c>
      <c r="L81" s="15">
        <f t="shared" ref="L81" si="52">SUM(L82:L86)</f>
        <v>0</v>
      </c>
    </row>
    <row r="82" spans="1:12" ht="21" customHeight="1" x14ac:dyDescent="0.25">
      <c r="A82" s="64"/>
      <c r="B82" s="98"/>
      <c r="C82" s="41"/>
      <c r="D82" s="73"/>
      <c r="E82" s="5" t="s">
        <v>3</v>
      </c>
      <c r="F82" s="15">
        <f>SUM(G82:L82)</f>
        <v>0</v>
      </c>
      <c r="G82" s="16"/>
      <c r="H82" s="15">
        <v>0</v>
      </c>
      <c r="I82" s="15">
        <v>0</v>
      </c>
      <c r="J82" s="15">
        <v>0</v>
      </c>
      <c r="K82" s="15">
        <v>0</v>
      </c>
      <c r="L82" s="15">
        <v>0</v>
      </c>
    </row>
    <row r="83" spans="1:12" ht="21" customHeight="1" x14ac:dyDescent="0.25">
      <c r="A83" s="64"/>
      <c r="B83" s="98"/>
      <c r="C83" s="41"/>
      <c r="D83" s="73"/>
      <c r="E83" s="9" t="s">
        <v>76</v>
      </c>
      <c r="F83" s="15">
        <f t="shared" ref="F83:F86" si="53">SUM(G83:L83)</f>
        <v>0</v>
      </c>
      <c r="G83" s="16"/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 spans="1:12" ht="21" customHeight="1" x14ac:dyDescent="0.25">
      <c r="A84" s="64"/>
      <c r="B84" s="98"/>
      <c r="C84" s="41"/>
      <c r="D84" s="73"/>
      <c r="E84" s="5" t="s">
        <v>4</v>
      </c>
      <c r="F84" s="15">
        <f t="shared" si="53"/>
        <v>3708.8519999999999</v>
      </c>
      <c r="G84" s="16"/>
      <c r="H84" s="15">
        <v>1855.68</v>
      </c>
      <c r="I84" s="15">
        <f>1853.172</f>
        <v>1853.172</v>
      </c>
      <c r="J84" s="15">
        <v>0</v>
      </c>
      <c r="K84" s="15">
        <v>0</v>
      </c>
      <c r="L84" s="15">
        <v>0</v>
      </c>
    </row>
    <row r="85" spans="1:12" ht="21" customHeight="1" x14ac:dyDescent="0.25">
      <c r="A85" s="64"/>
      <c r="B85" s="98"/>
      <c r="C85" s="41"/>
      <c r="D85" s="73"/>
      <c r="E85" s="5" t="s">
        <v>5</v>
      </c>
      <c r="F85" s="15">
        <f t="shared" si="53"/>
        <v>0</v>
      </c>
      <c r="G85" s="16"/>
      <c r="H85" s="15">
        <v>0</v>
      </c>
      <c r="I85" s="15">
        <v>0</v>
      </c>
      <c r="J85" s="15">
        <v>0</v>
      </c>
      <c r="K85" s="15">
        <v>0</v>
      </c>
      <c r="L85" s="15">
        <v>0</v>
      </c>
    </row>
    <row r="86" spans="1:12" ht="21" customHeight="1" x14ac:dyDescent="0.25">
      <c r="A86" s="64"/>
      <c r="B86" s="98"/>
      <c r="C86" s="42"/>
      <c r="D86" s="73"/>
      <c r="E86" s="5" t="s">
        <v>6</v>
      </c>
      <c r="F86" s="15">
        <f t="shared" si="53"/>
        <v>0</v>
      </c>
      <c r="G86" s="16"/>
      <c r="H86" s="15">
        <v>0</v>
      </c>
      <c r="I86" s="15">
        <v>0</v>
      </c>
      <c r="J86" s="15">
        <v>0</v>
      </c>
      <c r="K86" s="15">
        <v>0</v>
      </c>
      <c r="L86" s="15">
        <v>0</v>
      </c>
    </row>
    <row r="87" spans="1:12" ht="21" customHeight="1" x14ac:dyDescent="0.25">
      <c r="A87" s="64" t="s">
        <v>112</v>
      </c>
      <c r="B87" s="98" t="s">
        <v>26</v>
      </c>
      <c r="C87" s="40" t="s">
        <v>115</v>
      </c>
      <c r="D87" s="73" t="s">
        <v>13</v>
      </c>
      <c r="E87" s="4" t="s">
        <v>2</v>
      </c>
      <c r="F87" s="15">
        <f t="shared" ref="F87:K87" si="54">SUM(F88:F92)</f>
        <v>66854.510719999991</v>
      </c>
      <c r="G87" s="16">
        <f t="shared" si="54"/>
        <v>0</v>
      </c>
      <c r="H87" s="15">
        <f t="shared" si="54"/>
        <v>24226</v>
      </c>
      <c r="I87" s="15">
        <f t="shared" si="54"/>
        <v>42628.510719999998</v>
      </c>
      <c r="J87" s="15">
        <f t="shared" si="54"/>
        <v>0</v>
      </c>
      <c r="K87" s="15">
        <f t="shared" si="54"/>
        <v>0</v>
      </c>
      <c r="L87" s="15">
        <f t="shared" ref="L87" si="55">SUM(L88:L92)</f>
        <v>0</v>
      </c>
    </row>
    <row r="88" spans="1:12" ht="21" customHeight="1" x14ac:dyDescent="0.25">
      <c r="A88" s="64"/>
      <c r="B88" s="98"/>
      <c r="C88" s="41"/>
      <c r="D88" s="73"/>
      <c r="E88" s="5" t="s">
        <v>3</v>
      </c>
      <c r="F88" s="15">
        <f>SUM(G88:L88)</f>
        <v>0</v>
      </c>
      <c r="G88" s="16"/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 spans="1:12" ht="21" customHeight="1" x14ac:dyDescent="0.25">
      <c r="A89" s="64"/>
      <c r="B89" s="98"/>
      <c r="C89" s="41"/>
      <c r="D89" s="73"/>
      <c r="E89" s="9" t="s">
        <v>76</v>
      </c>
      <c r="F89" s="15">
        <f t="shared" ref="F89:F92" si="56">SUM(G89:L89)</f>
        <v>0</v>
      </c>
      <c r="G89" s="16"/>
      <c r="H89" s="15">
        <v>0</v>
      </c>
      <c r="I89" s="15">
        <v>0</v>
      </c>
      <c r="J89" s="15">
        <v>0</v>
      </c>
      <c r="K89" s="15">
        <v>0</v>
      </c>
      <c r="L89" s="15">
        <v>0</v>
      </c>
    </row>
    <row r="90" spans="1:12" ht="21" customHeight="1" x14ac:dyDescent="0.25">
      <c r="A90" s="64"/>
      <c r="B90" s="98" t="s">
        <v>10</v>
      </c>
      <c r="C90" s="41"/>
      <c r="D90" s="73"/>
      <c r="E90" s="5" t="s">
        <v>4</v>
      </c>
      <c r="F90" s="15">
        <f t="shared" si="56"/>
        <v>0</v>
      </c>
      <c r="G90" s="16"/>
      <c r="H90" s="15">
        <v>0</v>
      </c>
      <c r="I90" s="15">
        <v>0</v>
      </c>
      <c r="J90" s="15">
        <v>0</v>
      </c>
      <c r="K90" s="15">
        <v>0</v>
      </c>
      <c r="L90" s="15">
        <v>0</v>
      </c>
    </row>
    <row r="91" spans="1:12" ht="21" customHeight="1" x14ac:dyDescent="0.25">
      <c r="A91" s="64"/>
      <c r="B91" s="98"/>
      <c r="C91" s="41"/>
      <c r="D91" s="73"/>
      <c r="E91" s="5" t="s">
        <v>5</v>
      </c>
      <c r="F91" s="15">
        <f t="shared" si="56"/>
        <v>66854.510719999991</v>
      </c>
      <c r="G91" s="16"/>
      <c r="H91" s="15">
        <f>3685+2235+18288+18</f>
        <v>24226</v>
      </c>
      <c r="I91" s="15">
        <f>42628.51072</f>
        <v>42628.510719999998</v>
      </c>
      <c r="J91" s="15">
        <v>0</v>
      </c>
      <c r="K91" s="15">
        <v>0</v>
      </c>
      <c r="L91" s="15">
        <v>0</v>
      </c>
    </row>
    <row r="92" spans="1:12" ht="21" customHeight="1" x14ac:dyDescent="0.25">
      <c r="A92" s="64"/>
      <c r="B92" s="98"/>
      <c r="C92" s="42"/>
      <c r="D92" s="73"/>
      <c r="E92" s="5" t="s">
        <v>6</v>
      </c>
      <c r="F92" s="15">
        <f t="shared" si="56"/>
        <v>0</v>
      </c>
      <c r="G92" s="16"/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 spans="1:12" ht="21" customHeight="1" x14ac:dyDescent="0.25">
      <c r="A93" s="78" t="s">
        <v>57</v>
      </c>
      <c r="B93" s="87" t="s">
        <v>61</v>
      </c>
      <c r="C93" s="55" t="s">
        <v>115</v>
      </c>
      <c r="D93" s="97" t="s">
        <v>38</v>
      </c>
      <c r="E93" s="25" t="s">
        <v>2</v>
      </c>
      <c r="F93" s="26">
        <f t="shared" ref="F93:K93" si="57">SUM(F94:F98)</f>
        <v>513672.15579195006</v>
      </c>
      <c r="G93" s="26">
        <f t="shared" si="57"/>
        <v>0</v>
      </c>
      <c r="H93" s="26">
        <f t="shared" si="57"/>
        <v>44841.008521950011</v>
      </c>
      <c r="I93" s="26">
        <f t="shared" si="57"/>
        <v>412158.86501000001</v>
      </c>
      <c r="J93" s="26">
        <f t="shared" si="57"/>
        <v>42277.141340000002</v>
      </c>
      <c r="K93" s="26">
        <f t="shared" si="57"/>
        <v>7141.8943499999996</v>
      </c>
      <c r="L93" s="26">
        <f t="shared" ref="L93" si="58">SUM(L94:L98)</f>
        <v>7253.2465700000002</v>
      </c>
    </row>
    <row r="94" spans="1:12" ht="21" customHeight="1" x14ac:dyDescent="0.25">
      <c r="A94" s="78"/>
      <c r="B94" s="87"/>
      <c r="C94" s="56"/>
      <c r="D94" s="97"/>
      <c r="E94" s="25" t="s">
        <v>3</v>
      </c>
      <c r="F94" s="26">
        <f>SUM(H94:L94)</f>
        <v>0</v>
      </c>
      <c r="G94" s="27"/>
      <c r="H94" s="26">
        <v>0</v>
      </c>
      <c r="I94" s="26">
        <v>0</v>
      </c>
      <c r="J94" s="26">
        <v>0</v>
      </c>
      <c r="K94" s="26">
        <v>0</v>
      </c>
      <c r="L94" s="26">
        <v>0</v>
      </c>
    </row>
    <row r="95" spans="1:12" ht="21" customHeight="1" x14ac:dyDescent="0.25">
      <c r="A95" s="78"/>
      <c r="B95" s="87"/>
      <c r="C95" s="56"/>
      <c r="D95" s="97"/>
      <c r="E95" s="28" t="s">
        <v>76</v>
      </c>
      <c r="F95" s="26">
        <f t="shared" ref="F95:F98" si="59">SUM(H95:L95)</f>
        <v>0</v>
      </c>
      <c r="G95" s="27"/>
      <c r="H95" s="26">
        <v>0</v>
      </c>
      <c r="I95" s="26">
        <v>0</v>
      </c>
      <c r="J95" s="26">
        <v>0</v>
      </c>
      <c r="K95" s="26">
        <v>0</v>
      </c>
      <c r="L95" s="26">
        <v>0</v>
      </c>
    </row>
    <row r="96" spans="1:12" ht="24" customHeight="1" x14ac:dyDescent="0.25">
      <c r="A96" s="78"/>
      <c r="B96" s="87"/>
      <c r="C96" s="56"/>
      <c r="D96" s="97"/>
      <c r="E96" s="25" t="s">
        <v>4</v>
      </c>
      <c r="F96" s="26">
        <f t="shared" si="59"/>
        <v>0</v>
      </c>
      <c r="G96" s="27"/>
      <c r="H96" s="26">
        <v>0</v>
      </c>
      <c r="I96" s="26">
        <v>0</v>
      </c>
      <c r="J96" s="26">
        <v>0</v>
      </c>
      <c r="K96" s="26">
        <v>0</v>
      </c>
      <c r="L96" s="26">
        <v>0</v>
      </c>
    </row>
    <row r="97" spans="1:12" ht="21" customHeight="1" x14ac:dyDescent="0.25">
      <c r="A97" s="78"/>
      <c r="B97" s="87"/>
      <c r="C97" s="56"/>
      <c r="D97" s="97"/>
      <c r="E97" s="25" t="s">
        <v>5</v>
      </c>
      <c r="F97" s="26">
        <f t="shared" si="59"/>
        <v>513672.15579195006</v>
      </c>
      <c r="G97" s="27"/>
      <c r="H97" s="26">
        <f>36912.455+1940.612+8653.64+1867.89968+132.10032-600-300-1940.612-88.1935+886.0535-3269.93145805+805.54108-151.8561-6.7</f>
        <v>44841.008521950011</v>
      </c>
      <c r="I97" s="26">
        <f>412158.86501</f>
        <v>412158.86501000001</v>
      </c>
      <c r="J97" s="26">
        <f>42277.14134</f>
        <v>42277.141340000002</v>
      </c>
      <c r="K97" s="26">
        <f>7141.89435</f>
        <v>7141.8943499999996</v>
      </c>
      <c r="L97" s="26">
        <f>7253.24657</f>
        <v>7253.2465700000002</v>
      </c>
    </row>
    <row r="98" spans="1:12" ht="21" customHeight="1" x14ac:dyDescent="0.25">
      <c r="A98" s="78"/>
      <c r="B98" s="87"/>
      <c r="C98" s="57"/>
      <c r="D98" s="97"/>
      <c r="E98" s="25" t="s">
        <v>6</v>
      </c>
      <c r="F98" s="26">
        <f t="shared" si="59"/>
        <v>0</v>
      </c>
      <c r="G98" s="27"/>
      <c r="H98" s="26">
        <v>0</v>
      </c>
      <c r="I98" s="26">
        <v>0</v>
      </c>
      <c r="J98" s="26">
        <v>0</v>
      </c>
      <c r="K98" s="26">
        <v>0</v>
      </c>
      <c r="L98" s="26">
        <v>0</v>
      </c>
    </row>
    <row r="99" spans="1:12" ht="21" customHeight="1" x14ac:dyDescent="0.25">
      <c r="A99" s="78" t="s">
        <v>27</v>
      </c>
      <c r="B99" s="101" t="s">
        <v>36</v>
      </c>
      <c r="C99" s="55" t="s">
        <v>115</v>
      </c>
      <c r="D99" s="88" t="s">
        <v>13</v>
      </c>
      <c r="E99" s="25" t="s">
        <v>2</v>
      </c>
      <c r="F99" s="26">
        <f t="shared" ref="F99:H99" si="60">SUM(F100:F104)</f>
        <v>14374.051359999998</v>
      </c>
      <c r="G99" s="27">
        <f t="shared" si="60"/>
        <v>0</v>
      </c>
      <c r="H99" s="26">
        <f t="shared" si="60"/>
        <v>6656.0441799999999</v>
      </c>
      <c r="I99" s="26">
        <f t="shared" ref="I99:L99" si="61">SUM(I100:I104)</f>
        <v>5198.8884300000009</v>
      </c>
      <c r="J99" s="26">
        <f t="shared" si="61"/>
        <v>839.70624999999995</v>
      </c>
      <c r="K99" s="26">
        <f t="shared" si="61"/>
        <v>839.70624999999995</v>
      </c>
      <c r="L99" s="26">
        <f t="shared" si="61"/>
        <v>839.70624999999995</v>
      </c>
    </row>
    <row r="100" spans="1:12" ht="21" customHeight="1" x14ac:dyDescent="0.25">
      <c r="A100" s="78"/>
      <c r="B100" s="102"/>
      <c r="C100" s="56"/>
      <c r="D100" s="74"/>
      <c r="E100" s="25" t="s">
        <v>3</v>
      </c>
      <c r="F100" s="26">
        <f>SUM(H100:L100)</f>
        <v>0</v>
      </c>
      <c r="G100" s="27"/>
      <c r="H100" s="26">
        <f t="shared" ref="H100:L103" si="62">H106+H112+H118</f>
        <v>0</v>
      </c>
      <c r="I100" s="26">
        <f t="shared" si="62"/>
        <v>0</v>
      </c>
      <c r="J100" s="26">
        <f t="shared" si="62"/>
        <v>0</v>
      </c>
      <c r="K100" s="26">
        <f t="shared" si="62"/>
        <v>0</v>
      </c>
      <c r="L100" s="26">
        <f t="shared" si="62"/>
        <v>0</v>
      </c>
    </row>
    <row r="101" spans="1:12" ht="21" customHeight="1" x14ac:dyDescent="0.25">
      <c r="A101" s="78"/>
      <c r="B101" s="102"/>
      <c r="C101" s="56"/>
      <c r="D101" s="74"/>
      <c r="E101" s="28" t="s">
        <v>76</v>
      </c>
      <c r="F101" s="26">
        <f t="shared" ref="F101:F104" si="63">SUM(H101:L101)</f>
        <v>0</v>
      </c>
      <c r="G101" s="27"/>
      <c r="H101" s="26">
        <f t="shared" si="62"/>
        <v>0</v>
      </c>
      <c r="I101" s="26">
        <f t="shared" si="62"/>
        <v>0</v>
      </c>
      <c r="J101" s="26">
        <f t="shared" si="62"/>
        <v>0</v>
      </c>
      <c r="K101" s="26">
        <f t="shared" si="62"/>
        <v>0</v>
      </c>
      <c r="L101" s="26">
        <f t="shared" si="62"/>
        <v>0</v>
      </c>
    </row>
    <row r="102" spans="1:12" ht="21" customHeight="1" x14ac:dyDescent="0.25">
      <c r="A102" s="78"/>
      <c r="B102" s="102"/>
      <c r="C102" s="56"/>
      <c r="D102" s="74"/>
      <c r="E102" s="25" t="s">
        <v>4</v>
      </c>
      <c r="F102" s="26">
        <f t="shared" si="63"/>
        <v>0</v>
      </c>
      <c r="G102" s="27"/>
      <c r="H102" s="26">
        <f t="shared" si="62"/>
        <v>0</v>
      </c>
      <c r="I102" s="26">
        <f t="shared" si="62"/>
        <v>0</v>
      </c>
      <c r="J102" s="26">
        <f t="shared" si="62"/>
        <v>0</v>
      </c>
      <c r="K102" s="26">
        <f t="shared" si="62"/>
        <v>0</v>
      </c>
      <c r="L102" s="26">
        <f t="shared" si="62"/>
        <v>0</v>
      </c>
    </row>
    <row r="103" spans="1:12" ht="21" customHeight="1" x14ac:dyDescent="0.25">
      <c r="A103" s="78"/>
      <c r="B103" s="102"/>
      <c r="C103" s="56"/>
      <c r="D103" s="74"/>
      <c r="E103" s="25" t="s">
        <v>5</v>
      </c>
      <c r="F103" s="26">
        <f>SUM(H103:L103)</f>
        <v>14374.051359999998</v>
      </c>
      <c r="G103" s="27"/>
      <c r="H103" s="26">
        <f t="shared" si="62"/>
        <v>6656.0441799999999</v>
      </c>
      <c r="I103" s="26">
        <f t="shared" si="62"/>
        <v>5198.8884300000009</v>
      </c>
      <c r="J103" s="26">
        <f t="shared" si="62"/>
        <v>839.70624999999995</v>
      </c>
      <c r="K103" s="26">
        <f t="shared" si="62"/>
        <v>839.70624999999995</v>
      </c>
      <c r="L103" s="26">
        <f t="shared" si="62"/>
        <v>839.70624999999995</v>
      </c>
    </row>
    <row r="104" spans="1:12" ht="21" customHeight="1" x14ac:dyDescent="0.25">
      <c r="A104" s="78"/>
      <c r="B104" s="103"/>
      <c r="C104" s="57"/>
      <c r="D104" s="75"/>
      <c r="E104" s="25" t="s">
        <v>6</v>
      </c>
      <c r="F104" s="26">
        <f t="shared" si="63"/>
        <v>0</v>
      </c>
      <c r="G104" s="27"/>
      <c r="H104" s="26">
        <f>H110+H116+H122+H123</f>
        <v>0</v>
      </c>
      <c r="I104" s="26">
        <f>I110+I116+I122+I123</f>
        <v>0</v>
      </c>
      <c r="J104" s="26">
        <f>J110+J116+J122+J123</f>
        <v>0</v>
      </c>
      <c r="K104" s="26">
        <f>K110+K116+K122+K123</f>
        <v>0</v>
      </c>
      <c r="L104" s="26">
        <f>L110+L116+L122+L123</f>
        <v>0</v>
      </c>
    </row>
    <row r="105" spans="1:12" ht="21" customHeight="1" x14ac:dyDescent="0.25">
      <c r="A105" s="64" t="s">
        <v>62</v>
      </c>
      <c r="B105" s="71" t="s">
        <v>39</v>
      </c>
      <c r="C105" s="40">
        <v>2023</v>
      </c>
      <c r="D105" s="68" t="s">
        <v>13</v>
      </c>
      <c r="E105" s="4" t="s">
        <v>2</v>
      </c>
      <c r="F105" s="15">
        <f t="shared" ref="F105:K105" si="64">SUM(F106:F110)</f>
        <v>0</v>
      </c>
      <c r="G105" s="16">
        <f t="shared" si="64"/>
        <v>0</v>
      </c>
      <c r="H105" s="15">
        <f t="shared" si="64"/>
        <v>0</v>
      </c>
      <c r="I105" s="15">
        <f t="shared" si="64"/>
        <v>0</v>
      </c>
      <c r="J105" s="15">
        <f t="shared" si="64"/>
        <v>0</v>
      </c>
      <c r="K105" s="15">
        <f t="shared" si="64"/>
        <v>0</v>
      </c>
      <c r="L105" s="15">
        <f t="shared" ref="L105" si="65">SUM(L106:L110)</f>
        <v>0</v>
      </c>
    </row>
    <row r="106" spans="1:12" ht="21" customHeight="1" x14ac:dyDescent="0.25">
      <c r="A106" s="64"/>
      <c r="B106" s="72"/>
      <c r="C106" s="41"/>
      <c r="D106" s="69"/>
      <c r="E106" s="5" t="s">
        <v>3</v>
      </c>
      <c r="F106" s="15">
        <f>SUM(G106:L106)</f>
        <v>0</v>
      </c>
      <c r="G106" s="16"/>
      <c r="H106" s="15">
        <v>0</v>
      </c>
      <c r="I106" s="15">
        <v>0</v>
      </c>
      <c r="J106" s="15">
        <v>0</v>
      </c>
      <c r="K106" s="15">
        <v>0</v>
      </c>
      <c r="L106" s="15">
        <v>0</v>
      </c>
    </row>
    <row r="107" spans="1:12" ht="21" customHeight="1" x14ac:dyDescent="0.25">
      <c r="A107" s="64"/>
      <c r="B107" s="72"/>
      <c r="C107" s="41"/>
      <c r="D107" s="69"/>
      <c r="E107" s="9" t="s">
        <v>76</v>
      </c>
      <c r="F107" s="15">
        <f t="shared" ref="F107:F110" si="66">SUM(G107:L107)</f>
        <v>0</v>
      </c>
      <c r="G107" s="16"/>
      <c r="H107" s="15">
        <v>0</v>
      </c>
      <c r="I107" s="15">
        <v>0</v>
      </c>
      <c r="J107" s="15">
        <v>0</v>
      </c>
      <c r="K107" s="15">
        <v>0</v>
      </c>
      <c r="L107" s="15">
        <v>0</v>
      </c>
    </row>
    <row r="108" spans="1:12" ht="21" customHeight="1" x14ac:dyDescent="0.25">
      <c r="A108" s="64"/>
      <c r="B108" s="72"/>
      <c r="C108" s="41"/>
      <c r="D108" s="69"/>
      <c r="E108" s="5" t="s">
        <v>4</v>
      </c>
      <c r="F108" s="15">
        <f t="shared" si="66"/>
        <v>0</v>
      </c>
      <c r="G108" s="16"/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 spans="1:12" ht="21" customHeight="1" x14ac:dyDescent="0.25">
      <c r="A109" s="64"/>
      <c r="B109" s="72"/>
      <c r="C109" s="41"/>
      <c r="D109" s="69"/>
      <c r="E109" s="5" t="s">
        <v>5</v>
      </c>
      <c r="F109" s="15">
        <f t="shared" si="66"/>
        <v>0</v>
      </c>
      <c r="G109" s="16"/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 spans="1:12" ht="45" customHeight="1" x14ac:dyDescent="0.25">
      <c r="A110" s="64"/>
      <c r="B110" s="76"/>
      <c r="C110" s="42"/>
      <c r="D110" s="70"/>
      <c r="E110" s="5" t="s">
        <v>6</v>
      </c>
      <c r="F110" s="15">
        <f t="shared" si="66"/>
        <v>0</v>
      </c>
      <c r="G110" s="16"/>
      <c r="H110" s="15">
        <v>0</v>
      </c>
      <c r="I110" s="15">
        <v>0</v>
      </c>
      <c r="J110" s="15">
        <v>0</v>
      </c>
      <c r="K110" s="15">
        <v>0</v>
      </c>
      <c r="L110" s="15">
        <v>0</v>
      </c>
    </row>
    <row r="111" spans="1:12" ht="21" customHeight="1" x14ac:dyDescent="0.25">
      <c r="A111" s="64" t="s">
        <v>63</v>
      </c>
      <c r="B111" s="71" t="s">
        <v>28</v>
      </c>
      <c r="C111" s="40" t="s">
        <v>115</v>
      </c>
      <c r="D111" s="68" t="s">
        <v>13</v>
      </c>
      <c r="E111" s="4" t="s">
        <v>2</v>
      </c>
      <c r="F111" s="15">
        <f t="shared" ref="F111:K111" si="67">SUM(F112:F116)</f>
        <v>10748.777010000002</v>
      </c>
      <c r="G111" s="16">
        <f t="shared" si="67"/>
        <v>0</v>
      </c>
      <c r="H111" s="15">
        <f t="shared" si="67"/>
        <v>6102.9665800000002</v>
      </c>
      <c r="I111" s="15">
        <f t="shared" si="67"/>
        <v>4645.8104300000005</v>
      </c>
      <c r="J111" s="15">
        <f t="shared" si="67"/>
        <v>0</v>
      </c>
      <c r="K111" s="15">
        <f t="shared" si="67"/>
        <v>0</v>
      </c>
      <c r="L111" s="15">
        <f t="shared" ref="L111" si="68">SUM(L112:L116)</f>
        <v>0</v>
      </c>
    </row>
    <row r="112" spans="1:12" ht="21" customHeight="1" x14ac:dyDescent="0.25">
      <c r="A112" s="64"/>
      <c r="B112" s="72"/>
      <c r="C112" s="41"/>
      <c r="D112" s="69"/>
      <c r="E112" s="5" t="s">
        <v>3</v>
      </c>
      <c r="F112" s="15">
        <f>SUM(G112:L112)</f>
        <v>0</v>
      </c>
      <c r="G112" s="16"/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 spans="1:12" ht="21" customHeight="1" x14ac:dyDescent="0.25">
      <c r="A113" s="64"/>
      <c r="B113" s="72"/>
      <c r="C113" s="41"/>
      <c r="D113" s="69"/>
      <c r="E113" s="9" t="s">
        <v>76</v>
      </c>
      <c r="F113" s="15">
        <f t="shared" ref="F113:F116" si="69">SUM(G113:L113)</f>
        <v>0</v>
      </c>
      <c r="G113" s="16"/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 spans="1:12" ht="21" customHeight="1" x14ac:dyDescent="0.25">
      <c r="A114" s="64"/>
      <c r="B114" s="72"/>
      <c r="C114" s="41"/>
      <c r="D114" s="69"/>
      <c r="E114" s="5" t="s">
        <v>4</v>
      </c>
      <c r="F114" s="15">
        <f t="shared" si="69"/>
        <v>0</v>
      </c>
      <c r="G114" s="16"/>
      <c r="H114" s="15">
        <v>0</v>
      </c>
      <c r="I114" s="15">
        <v>0</v>
      </c>
      <c r="J114" s="15">
        <v>0</v>
      </c>
      <c r="K114" s="15">
        <v>0</v>
      </c>
      <c r="L114" s="15">
        <v>0</v>
      </c>
    </row>
    <row r="115" spans="1:12" ht="21" customHeight="1" x14ac:dyDescent="0.25">
      <c r="A115" s="64"/>
      <c r="B115" s="72"/>
      <c r="C115" s="41"/>
      <c r="D115" s="69"/>
      <c r="E115" s="5" t="s">
        <v>5</v>
      </c>
      <c r="F115" s="15">
        <f t="shared" si="69"/>
        <v>10748.777010000002</v>
      </c>
      <c r="G115" s="16"/>
      <c r="H115" s="15">
        <f>5886.30911+216.65747</f>
        <v>6102.9665800000002</v>
      </c>
      <c r="I115" s="15">
        <f>4645.81043</f>
        <v>4645.8104300000005</v>
      </c>
      <c r="J115" s="15">
        <v>0</v>
      </c>
      <c r="K115" s="15">
        <v>0</v>
      </c>
      <c r="L115" s="15">
        <v>0</v>
      </c>
    </row>
    <row r="116" spans="1:12" ht="21" customHeight="1" x14ac:dyDescent="0.25">
      <c r="A116" s="64"/>
      <c r="B116" s="76"/>
      <c r="C116" s="42"/>
      <c r="D116" s="70"/>
      <c r="E116" s="5" t="s">
        <v>6</v>
      </c>
      <c r="F116" s="15">
        <f t="shared" si="69"/>
        <v>0</v>
      </c>
      <c r="G116" s="16"/>
      <c r="H116" s="15">
        <v>0</v>
      </c>
      <c r="I116" s="15">
        <v>0</v>
      </c>
      <c r="J116" s="15">
        <v>0</v>
      </c>
      <c r="K116" s="15">
        <v>0</v>
      </c>
      <c r="L116" s="15">
        <v>0</v>
      </c>
    </row>
    <row r="117" spans="1:12" ht="21" customHeight="1" x14ac:dyDescent="0.25">
      <c r="A117" s="64" t="s">
        <v>29</v>
      </c>
      <c r="B117" s="71" t="s">
        <v>30</v>
      </c>
      <c r="C117" s="40" t="s">
        <v>115</v>
      </c>
      <c r="D117" s="68" t="s">
        <v>13</v>
      </c>
      <c r="E117" s="4" t="s">
        <v>2</v>
      </c>
      <c r="F117" s="15">
        <f t="shared" ref="F117:K117" si="70">SUM(F118:F122)</f>
        <v>3625.2743499999997</v>
      </c>
      <c r="G117" s="16">
        <f t="shared" si="70"/>
        <v>0</v>
      </c>
      <c r="H117" s="15">
        <f t="shared" si="70"/>
        <v>553.07759999999996</v>
      </c>
      <c r="I117" s="15">
        <f t="shared" si="70"/>
        <v>553.07799999999997</v>
      </c>
      <c r="J117" s="15">
        <f t="shared" si="70"/>
        <v>839.70624999999995</v>
      </c>
      <c r="K117" s="15">
        <f t="shared" si="70"/>
        <v>839.70624999999995</v>
      </c>
      <c r="L117" s="15">
        <f t="shared" ref="L117" si="71">SUM(L118:L122)</f>
        <v>839.70624999999995</v>
      </c>
    </row>
    <row r="118" spans="1:12" ht="21" customHeight="1" x14ac:dyDescent="0.25">
      <c r="A118" s="64"/>
      <c r="B118" s="72"/>
      <c r="C118" s="41"/>
      <c r="D118" s="69"/>
      <c r="E118" s="5" t="s">
        <v>3</v>
      </c>
      <c r="F118" s="15">
        <f>SUM(G118:L118)</f>
        <v>0</v>
      </c>
      <c r="G118" s="16"/>
      <c r="H118" s="15">
        <v>0</v>
      </c>
      <c r="I118" s="15">
        <v>0</v>
      </c>
      <c r="J118" s="15">
        <v>0</v>
      </c>
      <c r="K118" s="15">
        <v>0</v>
      </c>
      <c r="L118" s="15">
        <v>0</v>
      </c>
    </row>
    <row r="119" spans="1:12" ht="21" customHeight="1" x14ac:dyDescent="0.25">
      <c r="A119" s="64"/>
      <c r="B119" s="72"/>
      <c r="C119" s="41"/>
      <c r="D119" s="69"/>
      <c r="E119" s="9" t="s">
        <v>76</v>
      </c>
      <c r="F119" s="15">
        <f t="shared" ref="F119:F122" si="72">SUM(G119:L119)</f>
        <v>0</v>
      </c>
      <c r="G119" s="16"/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 spans="1:12" ht="21" customHeight="1" x14ac:dyDescent="0.25">
      <c r="A120" s="64"/>
      <c r="B120" s="72"/>
      <c r="C120" s="41"/>
      <c r="D120" s="69"/>
      <c r="E120" s="5" t="s">
        <v>4</v>
      </c>
      <c r="F120" s="15">
        <f t="shared" si="72"/>
        <v>0</v>
      </c>
      <c r="G120" s="16"/>
      <c r="H120" s="15">
        <v>0</v>
      </c>
      <c r="I120" s="15">
        <v>0</v>
      </c>
      <c r="J120" s="15">
        <v>0</v>
      </c>
      <c r="K120" s="15">
        <v>0</v>
      </c>
      <c r="L120" s="15">
        <v>0</v>
      </c>
    </row>
    <row r="121" spans="1:12" ht="21" customHeight="1" x14ac:dyDescent="0.25">
      <c r="A121" s="64"/>
      <c r="B121" s="72"/>
      <c r="C121" s="41"/>
      <c r="D121" s="69"/>
      <c r="E121" s="5" t="s">
        <v>5</v>
      </c>
      <c r="F121" s="15">
        <f t="shared" si="72"/>
        <v>3625.2743499999997</v>
      </c>
      <c r="G121" s="16"/>
      <c r="H121" s="15">
        <v>553.07759999999996</v>
      </c>
      <c r="I121" s="15">
        <f>553.078</f>
        <v>553.07799999999997</v>
      </c>
      <c r="J121" s="15">
        <f>839.70625</f>
        <v>839.70624999999995</v>
      </c>
      <c r="K121" s="15">
        <f>839.70625</f>
        <v>839.70624999999995</v>
      </c>
      <c r="L121" s="15">
        <f>839.70625</f>
        <v>839.70624999999995</v>
      </c>
    </row>
    <row r="122" spans="1:12" ht="21" customHeight="1" x14ac:dyDescent="0.25">
      <c r="A122" s="64"/>
      <c r="B122" s="76"/>
      <c r="C122" s="42"/>
      <c r="D122" s="70"/>
      <c r="E122" s="5" t="s">
        <v>6</v>
      </c>
      <c r="F122" s="15">
        <f t="shared" si="72"/>
        <v>0</v>
      </c>
      <c r="G122" s="16"/>
      <c r="H122" s="15">
        <v>0</v>
      </c>
      <c r="I122" s="15">
        <v>0</v>
      </c>
      <c r="J122" s="15">
        <v>0</v>
      </c>
      <c r="K122" s="15">
        <v>0</v>
      </c>
      <c r="L122" s="15">
        <v>0</v>
      </c>
    </row>
    <row r="123" spans="1:12" ht="21" customHeight="1" x14ac:dyDescent="0.25">
      <c r="A123" s="39"/>
      <c r="B123" s="38"/>
      <c r="C123" s="32"/>
      <c r="D123" s="37"/>
      <c r="E123" s="5" t="s">
        <v>6</v>
      </c>
      <c r="F123" s="15">
        <f t="shared" ref="F123" si="73">SUM(H123:L123)</f>
        <v>0</v>
      </c>
      <c r="G123" s="20"/>
      <c r="H123" s="15">
        <v>0</v>
      </c>
      <c r="I123" s="15">
        <v>0</v>
      </c>
      <c r="J123" s="15">
        <v>0</v>
      </c>
      <c r="K123" s="15">
        <v>0</v>
      </c>
      <c r="L123" s="15">
        <v>0</v>
      </c>
    </row>
    <row r="124" spans="1:12" ht="21" customHeight="1" x14ac:dyDescent="0.25">
      <c r="A124" s="49" t="s">
        <v>31</v>
      </c>
      <c r="B124" s="52" t="s">
        <v>32</v>
      </c>
      <c r="C124" s="55" t="s">
        <v>115</v>
      </c>
      <c r="D124" s="88" t="s">
        <v>38</v>
      </c>
      <c r="E124" s="25" t="s">
        <v>2</v>
      </c>
      <c r="F124" s="26">
        <f t="shared" ref="F124:K124" si="74">SUM(F125:F129)</f>
        <v>193768.01242000001</v>
      </c>
      <c r="G124" s="74">
        <f t="shared" si="74"/>
        <v>0</v>
      </c>
      <c r="H124" s="25">
        <f t="shared" si="74"/>
        <v>28625.628039999996</v>
      </c>
      <c r="I124" s="26">
        <f t="shared" si="74"/>
        <v>80672.052370000005</v>
      </c>
      <c r="J124" s="26">
        <f t="shared" si="74"/>
        <v>17575.05171</v>
      </c>
      <c r="K124" s="26">
        <f t="shared" si="74"/>
        <v>36287.795189999997</v>
      </c>
      <c r="L124" s="26">
        <f t="shared" ref="L124" si="75">SUM(L125:L129)</f>
        <v>30607.485110000001</v>
      </c>
    </row>
    <row r="125" spans="1:12" ht="21" customHeight="1" x14ac:dyDescent="0.25">
      <c r="A125" s="50"/>
      <c r="B125" s="53"/>
      <c r="C125" s="56"/>
      <c r="D125" s="74"/>
      <c r="E125" s="25" t="s">
        <v>3</v>
      </c>
      <c r="F125" s="26">
        <f>SUM(G125:L125)</f>
        <v>0</v>
      </c>
      <c r="G125" s="74"/>
      <c r="H125" s="26">
        <v>0</v>
      </c>
      <c r="I125" s="26">
        <v>0</v>
      </c>
      <c r="J125" s="26">
        <v>0</v>
      </c>
      <c r="K125" s="26">
        <v>0</v>
      </c>
      <c r="L125" s="26">
        <v>0</v>
      </c>
    </row>
    <row r="126" spans="1:12" ht="21" customHeight="1" x14ac:dyDescent="0.25">
      <c r="A126" s="50"/>
      <c r="B126" s="53"/>
      <c r="C126" s="56"/>
      <c r="D126" s="74"/>
      <c r="E126" s="28" t="s">
        <v>77</v>
      </c>
      <c r="F126" s="26">
        <f t="shared" ref="F126:F129" si="76">SUM(G126:L126)</f>
        <v>0</v>
      </c>
      <c r="G126" s="75"/>
      <c r="H126" s="26">
        <v>0</v>
      </c>
      <c r="I126" s="26">
        <v>0</v>
      </c>
      <c r="J126" s="26">
        <v>0</v>
      </c>
      <c r="K126" s="26">
        <v>0</v>
      </c>
      <c r="L126" s="26">
        <v>0</v>
      </c>
    </row>
    <row r="127" spans="1:12" ht="21" customHeight="1" x14ac:dyDescent="0.25">
      <c r="A127" s="50"/>
      <c r="B127" s="53"/>
      <c r="C127" s="56"/>
      <c r="D127" s="74"/>
      <c r="E127" s="25" t="s">
        <v>4</v>
      </c>
      <c r="F127" s="26">
        <f t="shared" si="76"/>
        <v>0</v>
      </c>
      <c r="G127" s="27"/>
      <c r="H127" s="26">
        <v>0</v>
      </c>
      <c r="I127" s="26">
        <v>0</v>
      </c>
      <c r="J127" s="26">
        <v>0</v>
      </c>
      <c r="K127" s="26">
        <v>0</v>
      </c>
      <c r="L127" s="26">
        <v>0</v>
      </c>
    </row>
    <row r="128" spans="1:12" ht="21" customHeight="1" x14ac:dyDescent="0.25">
      <c r="A128" s="50"/>
      <c r="B128" s="53"/>
      <c r="C128" s="56"/>
      <c r="D128" s="74"/>
      <c r="E128" s="25" t="s">
        <v>64</v>
      </c>
      <c r="F128" s="26">
        <f t="shared" si="76"/>
        <v>193768.01242000001</v>
      </c>
      <c r="G128" s="27"/>
      <c r="H128" s="26">
        <f>16500+8069.634+188.423+1911.449+1778.29773+366.24731-188.423</f>
        <v>28625.628039999996</v>
      </c>
      <c r="I128" s="26">
        <f>80672.05237</f>
        <v>80672.052370000005</v>
      </c>
      <c r="J128" s="26">
        <f>17575.05171</f>
        <v>17575.05171</v>
      </c>
      <c r="K128" s="26">
        <f>36287.79519</f>
        <v>36287.795189999997</v>
      </c>
      <c r="L128" s="26">
        <f>30607.48511</f>
        <v>30607.485110000001</v>
      </c>
    </row>
    <row r="129" spans="1:12" ht="21" customHeight="1" x14ac:dyDescent="0.25">
      <c r="A129" s="51"/>
      <c r="B129" s="54"/>
      <c r="C129" s="57"/>
      <c r="D129" s="75"/>
      <c r="E129" s="25" t="s">
        <v>6</v>
      </c>
      <c r="F129" s="26">
        <f t="shared" si="76"/>
        <v>0</v>
      </c>
      <c r="G129" s="27"/>
      <c r="H129" s="26">
        <v>0</v>
      </c>
      <c r="I129" s="26">
        <v>0</v>
      </c>
      <c r="J129" s="26">
        <v>0</v>
      </c>
      <c r="K129" s="26">
        <v>0</v>
      </c>
      <c r="L129" s="26">
        <v>0</v>
      </c>
    </row>
    <row r="130" spans="1:12" ht="21" customHeight="1" x14ac:dyDescent="0.25">
      <c r="A130" s="82" t="s">
        <v>18</v>
      </c>
      <c r="B130" s="77" t="s">
        <v>40</v>
      </c>
      <c r="C130" s="79" t="s">
        <v>115</v>
      </c>
      <c r="D130" s="89" t="s">
        <v>13</v>
      </c>
      <c r="E130" s="4" t="s">
        <v>2</v>
      </c>
      <c r="F130" s="13">
        <f t="shared" ref="F130:K130" si="77">SUM(F131:F135)</f>
        <v>83830.65022000001</v>
      </c>
      <c r="G130" s="14">
        <f t="shared" si="77"/>
        <v>0</v>
      </c>
      <c r="H130" s="13">
        <f t="shared" si="77"/>
        <v>15950.89222</v>
      </c>
      <c r="I130" s="13">
        <f t="shared" ref="I130" si="78">SUM(I131:I135)</f>
        <v>15601.928</v>
      </c>
      <c r="J130" s="13">
        <f t="shared" si="77"/>
        <v>16965.574000000001</v>
      </c>
      <c r="K130" s="13">
        <f t="shared" si="77"/>
        <v>17653.095000000001</v>
      </c>
      <c r="L130" s="13">
        <f t="shared" ref="L130" si="79">SUM(L131:L135)</f>
        <v>17659.161</v>
      </c>
    </row>
    <row r="131" spans="1:12" ht="21" customHeight="1" x14ac:dyDescent="0.25">
      <c r="A131" s="82"/>
      <c r="B131" s="77"/>
      <c r="C131" s="80"/>
      <c r="D131" s="89"/>
      <c r="E131" s="4" t="s">
        <v>3</v>
      </c>
      <c r="F131" s="13">
        <f>SUM(G131:L131)</f>
        <v>0</v>
      </c>
      <c r="G131" s="14"/>
      <c r="H131" s="13">
        <v>0</v>
      </c>
      <c r="I131" s="13">
        <v>0</v>
      </c>
      <c r="J131" s="13">
        <v>0</v>
      </c>
      <c r="K131" s="13">
        <v>0</v>
      </c>
      <c r="L131" s="13">
        <v>0</v>
      </c>
    </row>
    <row r="132" spans="1:12" ht="21" customHeight="1" x14ac:dyDescent="0.25">
      <c r="A132" s="82"/>
      <c r="B132" s="77"/>
      <c r="C132" s="80"/>
      <c r="D132" s="89"/>
      <c r="E132" s="10" t="s">
        <v>77</v>
      </c>
      <c r="F132" s="13">
        <f t="shared" ref="F132:F135" si="80">SUM(G132:L132)</f>
        <v>0</v>
      </c>
      <c r="G132" s="14"/>
      <c r="H132" s="13">
        <v>0</v>
      </c>
      <c r="I132" s="13">
        <v>0</v>
      </c>
      <c r="J132" s="13">
        <v>0</v>
      </c>
      <c r="K132" s="13">
        <v>0</v>
      </c>
      <c r="L132" s="13">
        <v>0</v>
      </c>
    </row>
    <row r="133" spans="1:12" ht="21" customHeight="1" x14ac:dyDescent="0.25">
      <c r="A133" s="82"/>
      <c r="B133" s="77"/>
      <c r="C133" s="80"/>
      <c r="D133" s="89"/>
      <c r="E133" s="4" t="s">
        <v>4</v>
      </c>
      <c r="F133" s="13">
        <f t="shared" si="80"/>
        <v>0</v>
      </c>
      <c r="G133" s="14"/>
      <c r="H133" s="13">
        <v>0</v>
      </c>
      <c r="I133" s="13">
        <v>0</v>
      </c>
      <c r="J133" s="13">
        <v>0</v>
      </c>
      <c r="K133" s="13">
        <v>0</v>
      </c>
      <c r="L133" s="13">
        <v>0</v>
      </c>
    </row>
    <row r="134" spans="1:12" ht="21" customHeight="1" x14ac:dyDescent="0.25">
      <c r="A134" s="82"/>
      <c r="B134" s="77"/>
      <c r="C134" s="80"/>
      <c r="D134" s="89"/>
      <c r="E134" s="4" t="s">
        <v>5</v>
      </c>
      <c r="F134" s="13">
        <f t="shared" si="80"/>
        <v>83830.65022000001</v>
      </c>
      <c r="G134" s="14"/>
      <c r="H134" s="13">
        <f>15950.89222</f>
        <v>15950.89222</v>
      </c>
      <c r="I134" s="13">
        <v>15601.928</v>
      </c>
      <c r="J134" s="13">
        <f>16965.574</f>
        <v>16965.574000000001</v>
      </c>
      <c r="K134" s="13">
        <f>17653.095</f>
        <v>17653.095000000001</v>
      </c>
      <c r="L134" s="13">
        <f>17659.161</f>
        <v>17659.161</v>
      </c>
    </row>
    <row r="135" spans="1:12" ht="21" customHeight="1" x14ac:dyDescent="0.25">
      <c r="A135" s="82"/>
      <c r="B135" s="77"/>
      <c r="C135" s="81"/>
      <c r="D135" s="89"/>
      <c r="E135" s="4" t="s">
        <v>6</v>
      </c>
      <c r="F135" s="13">
        <f t="shared" si="80"/>
        <v>0</v>
      </c>
      <c r="G135" s="14"/>
      <c r="H135" s="13">
        <v>0</v>
      </c>
      <c r="I135" s="13">
        <v>0</v>
      </c>
      <c r="J135" s="13">
        <v>0</v>
      </c>
      <c r="K135" s="13">
        <v>0</v>
      </c>
      <c r="L135" s="13">
        <v>0</v>
      </c>
    </row>
    <row r="136" spans="1:12" ht="21" customHeight="1" x14ac:dyDescent="0.25">
      <c r="A136" s="82" t="s">
        <v>17</v>
      </c>
      <c r="B136" s="77" t="s">
        <v>34</v>
      </c>
      <c r="C136" s="79" t="s">
        <v>115</v>
      </c>
      <c r="D136" s="89" t="s">
        <v>108</v>
      </c>
      <c r="E136" s="4" t="s">
        <v>2</v>
      </c>
      <c r="F136" s="13">
        <f t="shared" ref="F136:K136" si="81">SUM(F137:F141)</f>
        <v>481276.98266000004</v>
      </c>
      <c r="G136" s="14">
        <f t="shared" si="81"/>
        <v>0</v>
      </c>
      <c r="H136" s="13">
        <f t="shared" si="81"/>
        <v>86177.023820000002</v>
      </c>
      <c r="I136" s="13">
        <f t="shared" si="81"/>
        <v>92401.706330000001</v>
      </c>
      <c r="J136" s="13">
        <f t="shared" si="81"/>
        <v>100234.58267999999</v>
      </c>
      <c r="K136" s="13">
        <f t="shared" si="81"/>
        <v>100926.3667</v>
      </c>
      <c r="L136" s="13">
        <f t="shared" ref="L136" si="82">SUM(L137:L141)</f>
        <v>101537.30313</v>
      </c>
    </row>
    <row r="137" spans="1:12" ht="21" customHeight="1" x14ac:dyDescent="0.25">
      <c r="A137" s="82"/>
      <c r="B137" s="77"/>
      <c r="C137" s="80"/>
      <c r="D137" s="89"/>
      <c r="E137" s="4" t="s">
        <v>3</v>
      </c>
      <c r="F137" s="13">
        <f>SUM(G137:L137)</f>
        <v>0</v>
      </c>
      <c r="G137" s="14"/>
      <c r="H137" s="13">
        <f t="shared" ref="H137:K140" si="83">H143+H149</f>
        <v>0</v>
      </c>
      <c r="I137" s="13">
        <f t="shared" si="83"/>
        <v>0</v>
      </c>
      <c r="J137" s="13">
        <f>J143+J149</f>
        <v>0</v>
      </c>
      <c r="K137" s="13">
        <f t="shared" si="83"/>
        <v>0</v>
      </c>
      <c r="L137" s="13">
        <f t="shared" ref="L137" si="84">L143+L149</f>
        <v>0</v>
      </c>
    </row>
    <row r="138" spans="1:12" ht="21" customHeight="1" x14ac:dyDescent="0.25">
      <c r="A138" s="82"/>
      <c r="B138" s="77"/>
      <c r="C138" s="80"/>
      <c r="D138" s="89"/>
      <c r="E138" s="10" t="s">
        <v>77</v>
      </c>
      <c r="F138" s="13">
        <f t="shared" ref="F138:F141" si="85">SUM(G138:L138)</f>
        <v>0</v>
      </c>
      <c r="G138" s="14"/>
      <c r="H138" s="13">
        <f t="shared" si="83"/>
        <v>0</v>
      </c>
      <c r="I138" s="13">
        <f t="shared" si="83"/>
        <v>0</v>
      </c>
      <c r="J138" s="13">
        <f>J144+J150</f>
        <v>0</v>
      </c>
      <c r="K138" s="13">
        <f t="shared" si="83"/>
        <v>0</v>
      </c>
      <c r="L138" s="13">
        <f t="shared" ref="L138" si="86">L144+L150</f>
        <v>0</v>
      </c>
    </row>
    <row r="139" spans="1:12" ht="21" customHeight="1" x14ac:dyDescent="0.25">
      <c r="A139" s="82"/>
      <c r="B139" s="77"/>
      <c r="C139" s="80"/>
      <c r="D139" s="89"/>
      <c r="E139" s="4" t="s">
        <v>4</v>
      </c>
      <c r="F139" s="13">
        <f t="shared" si="85"/>
        <v>0</v>
      </c>
      <c r="G139" s="14"/>
      <c r="H139" s="13">
        <f t="shared" ref="H139:K140" si="87">H145+H151</f>
        <v>0</v>
      </c>
      <c r="I139" s="13">
        <f t="shared" si="83"/>
        <v>0</v>
      </c>
      <c r="J139" s="13">
        <f>J145+J151</f>
        <v>0</v>
      </c>
      <c r="K139" s="13">
        <f t="shared" si="87"/>
        <v>0</v>
      </c>
      <c r="L139" s="13">
        <f t="shared" ref="L139" si="88">L145+L151</f>
        <v>0</v>
      </c>
    </row>
    <row r="140" spans="1:12" ht="21" customHeight="1" x14ac:dyDescent="0.25">
      <c r="A140" s="82"/>
      <c r="B140" s="77"/>
      <c r="C140" s="80"/>
      <c r="D140" s="89"/>
      <c r="E140" s="4" t="s">
        <v>5</v>
      </c>
      <c r="F140" s="13">
        <f t="shared" si="85"/>
        <v>481276.98266000004</v>
      </c>
      <c r="G140" s="14"/>
      <c r="H140" s="13">
        <f t="shared" si="87"/>
        <v>86177.023820000002</v>
      </c>
      <c r="I140" s="13">
        <f t="shared" si="83"/>
        <v>92401.706330000001</v>
      </c>
      <c r="J140" s="13">
        <f>J146+J152</f>
        <v>100234.58267999999</v>
      </c>
      <c r="K140" s="13">
        <f t="shared" si="87"/>
        <v>100926.3667</v>
      </c>
      <c r="L140" s="13">
        <f t="shared" ref="L140" si="89">L146+L152</f>
        <v>101537.30313</v>
      </c>
    </row>
    <row r="141" spans="1:12" ht="21" customHeight="1" x14ac:dyDescent="0.25">
      <c r="A141" s="82"/>
      <c r="B141" s="77"/>
      <c r="C141" s="81"/>
      <c r="D141" s="89"/>
      <c r="E141" s="4" t="s">
        <v>6</v>
      </c>
      <c r="F141" s="13">
        <f t="shared" si="85"/>
        <v>0</v>
      </c>
      <c r="G141" s="14"/>
      <c r="H141" s="13">
        <v>0</v>
      </c>
      <c r="I141" s="13">
        <f>I147+I153</f>
        <v>0</v>
      </c>
      <c r="J141" s="13">
        <f>J147+J153</f>
        <v>0</v>
      </c>
      <c r="K141" s="13">
        <f>K147+K153</f>
        <v>0</v>
      </c>
      <c r="L141" s="13">
        <f>L147+L153</f>
        <v>0</v>
      </c>
    </row>
    <row r="142" spans="1:12" ht="21" customHeight="1" x14ac:dyDescent="0.25">
      <c r="A142" s="78" t="s">
        <v>33</v>
      </c>
      <c r="B142" s="87" t="s">
        <v>12</v>
      </c>
      <c r="C142" s="55" t="s">
        <v>115</v>
      </c>
      <c r="D142" s="97" t="s">
        <v>109</v>
      </c>
      <c r="E142" s="25" t="s">
        <v>2</v>
      </c>
      <c r="F142" s="26">
        <f t="shared" ref="F142:K142" si="90">SUM(F143:F147)</f>
        <v>61794.039720000001</v>
      </c>
      <c r="G142" s="27">
        <f t="shared" si="90"/>
        <v>0</v>
      </c>
      <c r="H142" s="26">
        <f t="shared" si="90"/>
        <v>12076.384719999998</v>
      </c>
      <c r="I142" s="26">
        <f t="shared" si="90"/>
        <v>11511.482</v>
      </c>
      <c r="J142" s="26">
        <f t="shared" si="90"/>
        <v>12367.893</v>
      </c>
      <c r="K142" s="26">
        <f t="shared" si="90"/>
        <v>12679.701999999999</v>
      </c>
      <c r="L142" s="26">
        <f t="shared" ref="L142" si="91">SUM(L143:L147)</f>
        <v>13158.578</v>
      </c>
    </row>
    <row r="143" spans="1:12" ht="21" customHeight="1" x14ac:dyDescent="0.25">
      <c r="A143" s="78"/>
      <c r="B143" s="87"/>
      <c r="C143" s="56"/>
      <c r="D143" s="97"/>
      <c r="E143" s="25" t="s">
        <v>3</v>
      </c>
      <c r="F143" s="26">
        <f>SUM(G143:L143)</f>
        <v>0</v>
      </c>
      <c r="G143" s="27"/>
      <c r="H143" s="26">
        <v>0</v>
      </c>
      <c r="I143" s="26">
        <v>0</v>
      </c>
      <c r="J143" s="26">
        <v>0</v>
      </c>
      <c r="K143" s="26">
        <v>0</v>
      </c>
      <c r="L143" s="26">
        <v>0</v>
      </c>
    </row>
    <row r="144" spans="1:12" ht="21" customHeight="1" x14ac:dyDescent="0.25">
      <c r="A144" s="78"/>
      <c r="B144" s="87"/>
      <c r="C144" s="56"/>
      <c r="D144" s="97"/>
      <c r="E144" s="28" t="s">
        <v>77</v>
      </c>
      <c r="F144" s="26">
        <f t="shared" ref="F144:F147" si="92">SUM(G144:L144)</f>
        <v>0</v>
      </c>
      <c r="G144" s="27"/>
      <c r="H144" s="26">
        <v>0</v>
      </c>
      <c r="I144" s="26">
        <v>0</v>
      </c>
      <c r="J144" s="26">
        <v>0</v>
      </c>
      <c r="K144" s="26">
        <v>0</v>
      </c>
      <c r="L144" s="26">
        <v>0</v>
      </c>
    </row>
    <row r="145" spans="1:12" ht="21" customHeight="1" x14ac:dyDescent="0.25">
      <c r="A145" s="78"/>
      <c r="B145" s="87"/>
      <c r="C145" s="56"/>
      <c r="D145" s="97"/>
      <c r="E145" s="25" t="s">
        <v>4</v>
      </c>
      <c r="F145" s="26">
        <f t="shared" si="92"/>
        <v>0</v>
      </c>
      <c r="G145" s="27"/>
      <c r="H145" s="26">
        <v>0</v>
      </c>
      <c r="I145" s="26">
        <v>0</v>
      </c>
      <c r="J145" s="26">
        <v>0</v>
      </c>
      <c r="K145" s="26">
        <v>0</v>
      </c>
      <c r="L145" s="26">
        <v>0</v>
      </c>
    </row>
    <row r="146" spans="1:12" ht="21" customHeight="1" x14ac:dyDescent="0.25">
      <c r="A146" s="78"/>
      <c r="B146" s="87"/>
      <c r="C146" s="56"/>
      <c r="D146" s="97"/>
      <c r="E146" s="25" t="s">
        <v>5</v>
      </c>
      <c r="F146" s="26">
        <f t="shared" si="92"/>
        <v>61794.039720000001</v>
      </c>
      <c r="G146" s="27"/>
      <c r="H146" s="26">
        <f>11279.478+796.90672</f>
        <v>12076.384719999998</v>
      </c>
      <c r="I146" s="26">
        <f>11521.982-10.5</f>
        <v>11511.482</v>
      </c>
      <c r="J146" s="26">
        <f>12367.893</f>
        <v>12367.893</v>
      </c>
      <c r="K146" s="26">
        <f>12679.702</f>
        <v>12679.701999999999</v>
      </c>
      <c r="L146" s="26">
        <f>13158.578</f>
        <v>13158.578</v>
      </c>
    </row>
    <row r="147" spans="1:12" ht="21" customHeight="1" x14ac:dyDescent="0.25">
      <c r="A147" s="78"/>
      <c r="B147" s="87"/>
      <c r="C147" s="57"/>
      <c r="D147" s="97"/>
      <c r="E147" s="25" t="s">
        <v>6</v>
      </c>
      <c r="F147" s="26">
        <f t="shared" si="92"/>
        <v>0</v>
      </c>
      <c r="G147" s="27"/>
      <c r="H147" s="26">
        <v>0</v>
      </c>
      <c r="I147" s="26">
        <v>0</v>
      </c>
      <c r="J147" s="26">
        <v>0</v>
      </c>
      <c r="K147" s="26">
        <v>0</v>
      </c>
      <c r="L147" s="26">
        <v>0</v>
      </c>
    </row>
    <row r="148" spans="1:12" ht="21" customHeight="1" x14ac:dyDescent="0.25">
      <c r="A148" s="49" t="s">
        <v>14</v>
      </c>
      <c r="B148" s="52" t="s">
        <v>11</v>
      </c>
      <c r="C148" s="55" t="s">
        <v>115</v>
      </c>
      <c r="D148" s="88" t="s">
        <v>38</v>
      </c>
      <c r="E148" s="25" t="s">
        <v>2</v>
      </c>
      <c r="F148" s="26">
        <f t="shared" ref="F148:K148" si="93">SUM(F149:F153)</f>
        <v>419482.94293999998</v>
      </c>
      <c r="G148" s="27">
        <f t="shared" si="93"/>
        <v>0</v>
      </c>
      <c r="H148" s="26">
        <f t="shared" si="93"/>
        <v>74100.6391</v>
      </c>
      <c r="I148" s="26">
        <f t="shared" ref="I148" si="94">SUM(I149:I153)</f>
        <v>80890.224329999997</v>
      </c>
      <c r="J148" s="26">
        <f t="shared" si="93"/>
        <v>87866.689679999996</v>
      </c>
      <c r="K148" s="26">
        <f t="shared" si="93"/>
        <v>88246.664699999994</v>
      </c>
      <c r="L148" s="26">
        <f t="shared" ref="L148" si="95">SUM(L149:L153)</f>
        <v>88378.725130000006</v>
      </c>
    </row>
    <row r="149" spans="1:12" ht="21" customHeight="1" x14ac:dyDescent="0.25">
      <c r="A149" s="50"/>
      <c r="B149" s="53"/>
      <c r="C149" s="56"/>
      <c r="D149" s="74"/>
      <c r="E149" s="25" t="s">
        <v>3</v>
      </c>
      <c r="F149" s="26">
        <f>SUM(G149:L149)</f>
        <v>0</v>
      </c>
      <c r="G149" s="27"/>
      <c r="H149" s="26">
        <v>0</v>
      </c>
      <c r="I149" s="26">
        <v>0</v>
      </c>
      <c r="J149" s="26">
        <v>0</v>
      </c>
      <c r="K149" s="26">
        <v>0</v>
      </c>
      <c r="L149" s="26">
        <v>0</v>
      </c>
    </row>
    <row r="150" spans="1:12" ht="21" customHeight="1" x14ac:dyDescent="0.25">
      <c r="A150" s="50"/>
      <c r="B150" s="53"/>
      <c r="C150" s="56"/>
      <c r="D150" s="74"/>
      <c r="E150" s="28" t="s">
        <v>77</v>
      </c>
      <c r="F150" s="26">
        <f t="shared" ref="F150:F153" si="96">SUM(G150:L150)</f>
        <v>0</v>
      </c>
      <c r="G150" s="27"/>
      <c r="H150" s="26">
        <v>0</v>
      </c>
      <c r="I150" s="26">
        <v>0</v>
      </c>
      <c r="J150" s="26">
        <v>0</v>
      </c>
      <c r="K150" s="26">
        <v>0</v>
      </c>
      <c r="L150" s="26">
        <v>0</v>
      </c>
    </row>
    <row r="151" spans="1:12" ht="21" customHeight="1" x14ac:dyDescent="0.25">
      <c r="A151" s="50"/>
      <c r="B151" s="53"/>
      <c r="C151" s="56"/>
      <c r="D151" s="74"/>
      <c r="E151" s="25" t="s">
        <v>4</v>
      </c>
      <c r="F151" s="26">
        <f t="shared" si="96"/>
        <v>0</v>
      </c>
      <c r="G151" s="27"/>
      <c r="H151" s="26">
        <v>0</v>
      </c>
      <c r="I151" s="26">
        <v>0</v>
      </c>
      <c r="J151" s="26">
        <v>0</v>
      </c>
      <c r="K151" s="26">
        <v>0</v>
      </c>
      <c r="L151" s="26">
        <v>0</v>
      </c>
    </row>
    <row r="152" spans="1:12" ht="21" customHeight="1" x14ac:dyDescent="0.25">
      <c r="A152" s="50"/>
      <c r="B152" s="53"/>
      <c r="C152" s="56"/>
      <c r="D152" s="74"/>
      <c r="E152" s="25" t="s">
        <v>5</v>
      </c>
      <c r="F152" s="26">
        <f t="shared" si="96"/>
        <v>419482.94293999998</v>
      </c>
      <c r="G152" s="27"/>
      <c r="H152" s="26">
        <f>71979.55548+1104-788-316+2121.08362</f>
        <v>74100.6391</v>
      </c>
      <c r="I152" s="26">
        <f>80890.22433</f>
        <v>80890.224329999997</v>
      </c>
      <c r="J152" s="26">
        <f>87866.68968</f>
        <v>87866.689679999996</v>
      </c>
      <c r="K152" s="26">
        <f>88246.6647</f>
        <v>88246.664699999994</v>
      </c>
      <c r="L152" s="26">
        <v>88378.725130000006</v>
      </c>
    </row>
    <row r="153" spans="1:12" ht="21" customHeight="1" x14ac:dyDescent="0.25">
      <c r="A153" s="51"/>
      <c r="B153" s="54"/>
      <c r="C153" s="57"/>
      <c r="D153" s="75"/>
      <c r="E153" s="25" t="s">
        <v>6</v>
      </c>
      <c r="F153" s="26">
        <f t="shared" si="96"/>
        <v>0</v>
      </c>
      <c r="G153" s="27"/>
      <c r="H153" s="26">
        <v>0</v>
      </c>
      <c r="I153" s="26">
        <v>0</v>
      </c>
      <c r="J153" s="26">
        <v>0</v>
      </c>
      <c r="K153" s="26">
        <v>0</v>
      </c>
      <c r="L153" s="26">
        <v>0</v>
      </c>
    </row>
    <row r="154" spans="1:12" ht="21" customHeight="1" x14ac:dyDescent="0.25">
      <c r="A154" s="64" t="s">
        <v>37</v>
      </c>
      <c r="B154" s="83" t="s">
        <v>70</v>
      </c>
      <c r="C154" s="40"/>
      <c r="D154" s="61" t="s">
        <v>13</v>
      </c>
      <c r="E154" s="4" t="s">
        <v>2</v>
      </c>
      <c r="F154" s="13">
        <f t="shared" ref="F154:K154" si="97">SUM(F155:F159)</f>
        <v>0</v>
      </c>
      <c r="G154" s="13">
        <f t="shared" si="97"/>
        <v>0</v>
      </c>
      <c r="H154" s="13">
        <f t="shared" si="97"/>
        <v>0</v>
      </c>
      <c r="I154" s="13">
        <f t="shared" ref="I154" si="98">SUM(I155:I159)</f>
        <v>0</v>
      </c>
      <c r="J154" s="13">
        <f t="shared" si="97"/>
        <v>0</v>
      </c>
      <c r="K154" s="13">
        <f t="shared" si="97"/>
        <v>0</v>
      </c>
      <c r="L154" s="13">
        <f t="shared" ref="L154" si="99">SUM(L155:L159)</f>
        <v>0</v>
      </c>
    </row>
    <row r="155" spans="1:12" ht="21" customHeight="1" x14ac:dyDescent="0.25">
      <c r="A155" s="64"/>
      <c r="B155" s="84"/>
      <c r="C155" s="41"/>
      <c r="D155" s="62"/>
      <c r="E155" s="4" t="s">
        <v>3</v>
      </c>
      <c r="F155" s="13">
        <f>SUM(H155:L155)</f>
        <v>0</v>
      </c>
      <c r="G155" s="14"/>
      <c r="H155" s="13">
        <f t="shared" ref="H155:K159" si="100">H161</f>
        <v>0</v>
      </c>
      <c r="I155" s="13">
        <f t="shared" si="100"/>
        <v>0</v>
      </c>
      <c r="J155" s="13">
        <f t="shared" si="100"/>
        <v>0</v>
      </c>
      <c r="K155" s="13">
        <f t="shared" si="100"/>
        <v>0</v>
      </c>
      <c r="L155" s="13">
        <f t="shared" ref="L155" si="101">L161</f>
        <v>0</v>
      </c>
    </row>
    <row r="156" spans="1:12" ht="21" customHeight="1" x14ac:dyDescent="0.25">
      <c r="A156" s="64"/>
      <c r="B156" s="84"/>
      <c r="C156" s="41"/>
      <c r="D156" s="62"/>
      <c r="E156" s="10" t="s">
        <v>76</v>
      </c>
      <c r="F156" s="13">
        <f t="shared" ref="F156:F159" si="102">SUM(H156:L156)</f>
        <v>0</v>
      </c>
      <c r="G156" s="14"/>
      <c r="H156" s="13">
        <f t="shared" si="100"/>
        <v>0</v>
      </c>
      <c r="I156" s="13">
        <f t="shared" si="100"/>
        <v>0</v>
      </c>
      <c r="J156" s="13">
        <f t="shared" si="100"/>
        <v>0</v>
      </c>
      <c r="K156" s="13">
        <f t="shared" si="100"/>
        <v>0</v>
      </c>
      <c r="L156" s="13">
        <f t="shared" ref="L156" si="103">L162</f>
        <v>0</v>
      </c>
    </row>
    <row r="157" spans="1:12" ht="21" customHeight="1" x14ac:dyDescent="0.25">
      <c r="A157" s="64"/>
      <c r="B157" s="84"/>
      <c r="C157" s="41"/>
      <c r="D157" s="62"/>
      <c r="E157" s="4" t="s">
        <v>4</v>
      </c>
      <c r="F157" s="13">
        <f t="shared" si="102"/>
        <v>0</v>
      </c>
      <c r="G157" s="14"/>
      <c r="H157" s="13">
        <f t="shared" si="100"/>
        <v>0</v>
      </c>
      <c r="I157" s="13">
        <f t="shared" si="100"/>
        <v>0</v>
      </c>
      <c r="J157" s="13">
        <f t="shared" si="100"/>
        <v>0</v>
      </c>
      <c r="K157" s="13">
        <f t="shared" si="100"/>
        <v>0</v>
      </c>
      <c r="L157" s="13">
        <f t="shared" ref="L157" si="104">L163</f>
        <v>0</v>
      </c>
    </row>
    <row r="158" spans="1:12" ht="21" customHeight="1" x14ac:dyDescent="0.25">
      <c r="A158" s="64"/>
      <c r="B158" s="84"/>
      <c r="C158" s="41"/>
      <c r="D158" s="62"/>
      <c r="E158" s="4" t="s">
        <v>5</v>
      </c>
      <c r="F158" s="13">
        <f t="shared" si="102"/>
        <v>0</v>
      </c>
      <c r="G158" s="14"/>
      <c r="H158" s="13">
        <f t="shared" si="100"/>
        <v>0</v>
      </c>
      <c r="I158" s="13">
        <f t="shared" si="100"/>
        <v>0</v>
      </c>
      <c r="J158" s="13">
        <f t="shared" si="100"/>
        <v>0</v>
      </c>
      <c r="K158" s="13">
        <f t="shared" si="100"/>
        <v>0</v>
      </c>
      <c r="L158" s="13">
        <f t="shared" ref="L158" si="105">L164</f>
        <v>0</v>
      </c>
    </row>
    <row r="159" spans="1:12" ht="21" customHeight="1" x14ac:dyDescent="0.25">
      <c r="A159" s="64"/>
      <c r="B159" s="85"/>
      <c r="C159" s="42"/>
      <c r="D159" s="63"/>
      <c r="E159" s="4" t="s">
        <v>6</v>
      </c>
      <c r="F159" s="13">
        <f t="shared" si="102"/>
        <v>0</v>
      </c>
      <c r="G159" s="13"/>
      <c r="H159" s="13">
        <f t="shared" si="100"/>
        <v>0</v>
      </c>
      <c r="I159" s="13">
        <f t="shared" si="100"/>
        <v>0</v>
      </c>
      <c r="J159" s="13">
        <f t="shared" si="100"/>
        <v>0</v>
      </c>
      <c r="K159" s="13">
        <f t="shared" si="100"/>
        <v>0</v>
      </c>
      <c r="L159" s="13">
        <f t="shared" ref="L159" si="106">L165</f>
        <v>0</v>
      </c>
    </row>
    <row r="160" spans="1:12" ht="21" customHeight="1" x14ac:dyDescent="0.25">
      <c r="A160" s="78" t="s">
        <v>96</v>
      </c>
      <c r="B160" s="87" t="s">
        <v>73</v>
      </c>
      <c r="C160" s="100"/>
      <c r="D160" s="97" t="s">
        <v>13</v>
      </c>
      <c r="E160" s="25" t="s">
        <v>2</v>
      </c>
      <c r="F160" s="26">
        <f t="shared" ref="F160:K160" si="107">SUM(F161:F165)</f>
        <v>0</v>
      </c>
      <c r="G160" s="26">
        <f t="shared" si="107"/>
        <v>0</v>
      </c>
      <c r="H160" s="26">
        <f t="shared" si="107"/>
        <v>0</v>
      </c>
      <c r="I160" s="26">
        <f t="shared" si="107"/>
        <v>0</v>
      </c>
      <c r="J160" s="26">
        <f t="shared" si="107"/>
        <v>0</v>
      </c>
      <c r="K160" s="26">
        <f t="shared" si="107"/>
        <v>0</v>
      </c>
      <c r="L160" s="26">
        <f t="shared" ref="L160" si="108">SUM(L161:L165)</f>
        <v>0</v>
      </c>
    </row>
    <row r="161" spans="1:12" ht="21" customHeight="1" x14ac:dyDescent="0.25">
      <c r="A161" s="86"/>
      <c r="B161" s="87"/>
      <c r="C161" s="100"/>
      <c r="D161" s="97"/>
      <c r="E161" s="25" t="s">
        <v>3</v>
      </c>
      <c r="F161" s="26">
        <f>SUM(H161:L161)</f>
        <v>0</v>
      </c>
      <c r="G161" s="27"/>
      <c r="H161" s="26">
        <v>0</v>
      </c>
      <c r="I161" s="26">
        <v>0</v>
      </c>
      <c r="J161" s="26">
        <v>0</v>
      </c>
      <c r="K161" s="26">
        <v>0</v>
      </c>
      <c r="L161" s="26">
        <v>0</v>
      </c>
    </row>
    <row r="162" spans="1:12" ht="21" customHeight="1" x14ac:dyDescent="0.25">
      <c r="A162" s="86"/>
      <c r="B162" s="87"/>
      <c r="C162" s="100"/>
      <c r="D162" s="97"/>
      <c r="E162" s="28" t="s">
        <v>76</v>
      </c>
      <c r="F162" s="26">
        <f t="shared" ref="F162:F165" si="109">SUM(H162:L162)</f>
        <v>0</v>
      </c>
      <c r="G162" s="27"/>
      <c r="H162" s="26">
        <v>0</v>
      </c>
      <c r="I162" s="26">
        <v>0</v>
      </c>
      <c r="J162" s="26">
        <v>0</v>
      </c>
      <c r="K162" s="26">
        <v>0</v>
      </c>
      <c r="L162" s="26">
        <v>0</v>
      </c>
    </row>
    <row r="163" spans="1:12" ht="21" customHeight="1" x14ac:dyDescent="0.25">
      <c r="A163" s="86"/>
      <c r="B163" s="87"/>
      <c r="C163" s="100"/>
      <c r="D163" s="97"/>
      <c r="E163" s="25" t="s">
        <v>4</v>
      </c>
      <c r="F163" s="26">
        <f t="shared" si="109"/>
        <v>0</v>
      </c>
      <c r="G163" s="27"/>
      <c r="H163" s="26">
        <v>0</v>
      </c>
      <c r="I163" s="26">
        <v>0</v>
      </c>
      <c r="J163" s="26">
        <v>0</v>
      </c>
      <c r="K163" s="26">
        <v>0</v>
      </c>
      <c r="L163" s="26">
        <v>0</v>
      </c>
    </row>
    <row r="164" spans="1:12" ht="21" customHeight="1" x14ac:dyDescent="0.25">
      <c r="A164" s="86"/>
      <c r="B164" s="87"/>
      <c r="C164" s="100"/>
      <c r="D164" s="97"/>
      <c r="E164" s="25" t="s">
        <v>5</v>
      </c>
      <c r="F164" s="26">
        <f t="shared" si="109"/>
        <v>0</v>
      </c>
      <c r="G164" s="27"/>
      <c r="H164" s="26">
        <v>0</v>
      </c>
      <c r="I164" s="26">
        <v>0</v>
      </c>
      <c r="J164" s="26">
        <v>0</v>
      </c>
      <c r="K164" s="26">
        <v>0</v>
      </c>
      <c r="L164" s="26">
        <v>0</v>
      </c>
    </row>
    <row r="165" spans="1:12" ht="21" customHeight="1" x14ac:dyDescent="0.25">
      <c r="A165" s="86"/>
      <c r="B165" s="87"/>
      <c r="C165" s="100"/>
      <c r="D165" s="97"/>
      <c r="E165" s="25" t="s">
        <v>6</v>
      </c>
      <c r="F165" s="26">
        <f t="shared" si="109"/>
        <v>0</v>
      </c>
      <c r="G165" s="26"/>
      <c r="H165" s="26">
        <v>0</v>
      </c>
      <c r="I165" s="26">
        <v>0</v>
      </c>
      <c r="J165" s="26">
        <v>0</v>
      </c>
      <c r="K165" s="26">
        <v>0</v>
      </c>
      <c r="L165" s="26">
        <v>0</v>
      </c>
    </row>
    <row r="166" spans="1:12" ht="21" customHeight="1" x14ac:dyDescent="0.25">
      <c r="A166" s="82" t="s">
        <v>19</v>
      </c>
      <c r="B166" s="77" t="s">
        <v>41</v>
      </c>
      <c r="C166" s="79" t="s">
        <v>115</v>
      </c>
      <c r="D166" s="89" t="s">
        <v>13</v>
      </c>
      <c r="E166" s="4" t="s">
        <v>2</v>
      </c>
      <c r="F166" s="13">
        <f t="shared" ref="F166:K166" si="110">SUM(F167:F171)</f>
        <v>45633.964500000002</v>
      </c>
      <c r="G166" s="14">
        <f t="shared" si="110"/>
        <v>0</v>
      </c>
      <c r="H166" s="13">
        <f t="shared" si="110"/>
        <v>21999.5625</v>
      </c>
      <c r="I166" s="13">
        <f t="shared" si="110"/>
        <v>23634.401999999998</v>
      </c>
      <c r="J166" s="13">
        <f t="shared" si="110"/>
        <v>0</v>
      </c>
      <c r="K166" s="13">
        <f t="shared" si="110"/>
        <v>0</v>
      </c>
      <c r="L166" s="13">
        <f t="shared" ref="L166" si="111">SUM(L167:L171)</f>
        <v>0</v>
      </c>
    </row>
    <row r="167" spans="1:12" ht="21" customHeight="1" x14ac:dyDescent="0.25">
      <c r="A167" s="82"/>
      <c r="B167" s="77"/>
      <c r="C167" s="80"/>
      <c r="D167" s="89"/>
      <c r="E167" s="4" t="s">
        <v>3</v>
      </c>
      <c r="F167" s="13">
        <f>SUM(G167:L167)</f>
        <v>45633.964500000002</v>
      </c>
      <c r="G167" s="14"/>
      <c r="H167" s="13">
        <f t="shared" ref="H167:K171" si="112">H173+H179</f>
        <v>21999.5625</v>
      </c>
      <c r="I167" s="13">
        <f t="shared" si="112"/>
        <v>23634.401999999998</v>
      </c>
      <c r="J167" s="13">
        <f t="shared" si="112"/>
        <v>0</v>
      </c>
      <c r="K167" s="13">
        <f t="shared" si="112"/>
        <v>0</v>
      </c>
      <c r="L167" s="13">
        <f t="shared" ref="L167" si="113">L173+L179</f>
        <v>0</v>
      </c>
    </row>
    <row r="168" spans="1:12" ht="21" customHeight="1" x14ac:dyDescent="0.25">
      <c r="A168" s="82"/>
      <c r="B168" s="77"/>
      <c r="C168" s="80"/>
      <c r="D168" s="89"/>
      <c r="E168" s="10" t="s">
        <v>77</v>
      </c>
      <c r="F168" s="13">
        <f t="shared" ref="F168:F171" si="114">SUM(G168:L168)</f>
        <v>0</v>
      </c>
      <c r="G168" s="14"/>
      <c r="H168" s="13">
        <f t="shared" si="112"/>
        <v>0</v>
      </c>
      <c r="I168" s="13">
        <f t="shared" si="112"/>
        <v>0</v>
      </c>
      <c r="J168" s="13">
        <f t="shared" si="112"/>
        <v>0</v>
      </c>
      <c r="K168" s="13">
        <f t="shared" si="112"/>
        <v>0</v>
      </c>
      <c r="L168" s="13">
        <f t="shared" ref="L168" si="115">L174+L180</f>
        <v>0</v>
      </c>
    </row>
    <row r="169" spans="1:12" ht="21" customHeight="1" x14ac:dyDescent="0.25">
      <c r="A169" s="82"/>
      <c r="B169" s="77"/>
      <c r="C169" s="80"/>
      <c r="D169" s="89"/>
      <c r="E169" s="4" t="s">
        <v>4</v>
      </c>
      <c r="F169" s="13">
        <f t="shared" si="114"/>
        <v>0</v>
      </c>
      <c r="G169" s="14"/>
      <c r="H169" s="13">
        <f t="shared" si="112"/>
        <v>0</v>
      </c>
      <c r="I169" s="13">
        <f t="shared" si="112"/>
        <v>0</v>
      </c>
      <c r="J169" s="13">
        <f t="shared" si="112"/>
        <v>0</v>
      </c>
      <c r="K169" s="13">
        <f t="shared" si="112"/>
        <v>0</v>
      </c>
      <c r="L169" s="13">
        <f t="shared" ref="L169" si="116">L175+L181</f>
        <v>0</v>
      </c>
    </row>
    <row r="170" spans="1:12" ht="21" customHeight="1" x14ac:dyDescent="0.25">
      <c r="A170" s="82"/>
      <c r="B170" s="77"/>
      <c r="C170" s="80"/>
      <c r="D170" s="89"/>
      <c r="E170" s="4" t="s">
        <v>5</v>
      </c>
      <c r="F170" s="13">
        <f t="shared" si="114"/>
        <v>0</v>
      </c>
      <c r="G170" s="14"/>
      <c r="H170" s="13">
        <f t="shared" si="112"/>
        <v>0</v>
      </c>
      <c r="I170" s="13">
        <f t="shared" si="112"/>
        <v>0</v>
      </c>
      <c r="J170" s="13">
        <f t="shared" si="112"/>
        <v>0</v>
      </c>
      <c r="K170" s="13">
        <f t="shared" si="112"/>
        <v>0</v>
      </c>
      <c r="L170" s="13">
        <f t="shared" ref="L170" si="117">L176+L182</f>
        <v>0</v>
      </c>
    </row>
    <row r="171" spans="1:12" ht="21" customHeight="1" x14ac:dyDescent="0.25">
      <c r="A171" s="82"/>
      <c r="B171" s="77"/>
      <c r="C171" s="81"/>
      <c r="D171" s="89"/>
      <c r="E171" s="4" t="s">
        <v>6</v>
      </c>
      <c r="F171" s="13">
        <f t="shared" si="114"/>
        <v>0</v>
      </c>
      <c r="G171" s="14"/>
      <c r="H171" s="13">
        <f t="shared" si="112"/>
        <v>0</v>
      </c>
      <c r="I171" s="13">
        <f t="shared" si="112"/>
        <v>0</v>
      </c>
      <c r="J171" s="13">
        <f t="shared" si="112"/>
        <v>0</v>
      </c>
      <c r="K171" s="13">
        <f t="shared" si="112"/>
        <v>0</v>
      </c>
      <c r="L171" s="13">
        <f t="shared" ref="L171" si="118">L177+L183</f>
        <v>0</v>
      </c>
    </row>
    <row r="172" spans="1:12" ht="22.5" customHeight="1" x14ac:dyDescent="0.25">
      <c r="A172" s="49" t="s">
        <v>79</v>
      </c>
      <c r="B172" s="52" t="s">
        <v>41</v>
      </c>
      <c r="C172" s="55" t="s">
        <v>115</v>
      </c>
      <c r="D172" s="88" t="s">
        <v>13</v>
      </c>
      <c r="E172" s="25" t="s">
        <v>2</v>
      </c>
      <c r="F172" s="26">
        <f t="shared" ref="F172:K172" si="119">SUM(F173:F177)</f>
        <v>42999.712499999994</v>
      </c>
      <c r="G172" s="27">
        <f t="shared" si="119"/>
        <v>0</v>
      </c>
      <c r="H172" s="26">
        <f t="shared" si="119"/>
        <v>19365.3105</v>
      </c>
      <c r="I172" s="26">
        <f t="shared" si="119"/>
        <v>23634.401999999998</v>
      </c>
      <c r="J172" s="26">
        <f t="shared" si="119"/>
        <v>0</v>
      </c>
      <c r="K172" s="26">
        <f t="shared" si="119"/>
        <v>0</v>
      </c>
      <c r="L172" s="26">
        <f t="shared" ref="L172" si="120">SUM(L173:L177)</f>
        <v>0</v>
      </c>
    </row>
    <row r="173" spans="1:12" ht="22.5" customHeight="1" x14ac:dyDescent="0.25">
      <c r="A173" s="50"/>
      <c r="B173" s="53"/>
      <c r="C173" s="56"/>
      <c r="D173" s="74"/>
      <c r="E173" s="25" t="s">
        <v>3</v>
      </c>
      <c r="F173" s="26">
        <f>SUM(G173:L173)</f>
        <v>42999.712499999994</v>
      </c>
      <c r="G173" s="27"/>
      <c r="H173" s="26">
        <f>11296.3605+5164.128+2904.822</f>
        <v>19365.3105</v>
      </c>
      <c r="I173" s="26">
        <v>23634.401999999998</v>
      </c>
      <c r="J173" s="26">
        <v>0</v>
      </c>
      <c r="K173" s="26">
        <v>0</v>
      </c>
      <c r="L173" s="26">
        <v>0</v>
      </c>
    </row>
    <row r="174" spans="1:12" ht="22.5" customHeight="1" x14ac:dyDescent="0.25">
      <c r="A174" s="50"/>
      <c r="B174" s="53"/>
      <c r="C174" s="56"/>
      <c r="D174" s="74"/>
      <c r="E174" s="28" t="s">
        <v>77</v>
      </c>
      <c r="F174" s="26">
        <f t="shared" ref="F174:F177" si="121">SUM(G174:L174)</f>
        <v>0</v>
      </c>
      <c r="G174" s="27"/>
      <c r="H174" s="26">
        <v>0</v>
      </c>
      <c r="I174" s="26">
        <v>0</v>
      </c>
      <c r="J174" s="26">
        <v>0</v>
      </c>
      <c r="K174" s="26">
        <v>0</v>
      </c>
      <c r="L174" s="26">
        <v>0</v>
      </c>
    </row>
    <row r="175" spans="1:12" ht="22.5" customHeight="1" x14ac:dyDescent="0.25">
      <c r="A175" s="50"/>
      <c r="B175" s="53"/>
      <c r="C175" s="56"/>
      <c r="D175" s="74"/>
      <c r="E175" s="25" t="s">
        <v>4</v>
      </c>
      <c r="F175" s="26">
        <f t="shared" si="121"/>
        <v>0</v>
      </c>
      <c r="G175" s="27"/>
      <c r="H175" s="26">
        <v>0</v>
      </c>
      <c r="I175" s="26">
        <v>0</v>
      </c>
      <c r="J175" s="26">
        <v>0</v>
      </c>
      <c r="K175" s="26">
        <v>0</v>
      </c>
      <c r="L175" s="26">
        <v>0</v>
      </c>
    </row>
    <row r="176" spans="1:12" ht="22.5" customHeight="1" x14ac:dyDescent="0.25">
      <c r="A176" s="50"/>
      <c r="B176" s="53"/>
      <c r="C176" s="56"/>
      <c r="D176" s="74"/>
      <c r="E176" s="25" t="s">
        <v>5</v>
      </c>
      <c r="F176" s="26">
        <f t="shared" si="121"/>
        <v>0</v>
      </c>
      <c r="G176" s="27"/>
      <c r="H176" s="26">
        <v>0</v>
      </c>
      <c r="I176" s="26">
        <v>0</v>
      </c>
      <c r="J176" s="26">
        <v>0</v>
      </c>
      <c r="K176" s="26">
        <v>0</v>
      </c>
      <c r="L176" s="26">
        <v>0</v>
      </c>
    </row>
    <row r="177" spans="1:12" ht="22.5" customHeight="1" x14ac:dyDescent="0.25">
      <c r="A177" s="51"/>
      <c r="B177" s="54"/>
      <c r="C177" s="57"/>
      <c r="D177" s="75"/>
      <c r="E177" s="25" t="s">
        <v>6</v>
      </c>
      <c r="F177" s="26">
        <f t="shared" si="121"/>
        <v>0</v>
      </c>
      <c r="G177" s="27"/>
      <c r="H177" s="26">
        <v>0</v>
      </c>
      <c r="I177" s="26">
        <v>0</v>
      </c>
      <c r="J177" s="26">
        <v>0</v>
      </c>
      <c r="K177" s="26">
        <v>0</v>
      </c>
      <c r="L177" s="26">
        <v>0</v>
      </c>
    </row>
    <row r="178" spans="1:12" ht="22.5" customHeight="1" x14ac:dyDescent="0.25">
      <c r="A178" s="49" t="s">
        <v>106</v>
      </c>
      <c r="B178" s="52" t="s">
        <v>80</v>
      </c>
      <c r="C178" s="55" t="s">
        <v>116</v>
      </c>
      <c r="D178" s="88" t="s">
        <v>13</v>
      </c>
      <c r="E178" s="25" t="s">
        <v>2</v>
      </c>
      <c r="F178" s="26">
        <f t="shared" ref="F178:J178" si="122">SUM(F179:F183)</f>
        <v>2634.252</v>
      </c>
      <c r="G178" s="27">
        <f t="shared" si="122"/>
        <v>0</v>
      </c>
      <c r="H178" s="26">
        <f t="shared" si="122"/>
        <v>2634.252</v>
      </c>
      <c r="I178" s="26">
        <f t="shared" si="122"/>
        <v>0</v>
      </c>
      <c r="J178" s="26">
        <f t="shared" si="122"/>
        <v>0</v>
      </c>
      <c r="K178" s="26">
        <v>0</v>
      </c>
      <c r="L178" s="26">
        <v>0</v>
      </c>
    </row>
    <row r="179" spans="1:12" ht="22.5" customHeight="1" x14ac:dyDescent="0.25">
      <c r="A179" s="50"/>
      <c r="B179" s="53"/>
      <c r="C179" s="56"/>
      <c r="D179" s="74"/>
      <c r="E179" s="25" t="s">
        <v>3</v>
      </c>
      <c r="F179" s="26">
        <f>SUM(G179:L179)</f>
        <v>2634.252</v>
      </c>
      <c r="G179" s="27"/>
      <c r="H179" s="26">
        <v>2634.252</v>
      </c>
      <c r="I179" s="26">
        <v>0</v>
      </c>
      <c r="J179" s="26">
        <v>0</v>
      </c>
      <c r="K179" s="26">
        <v>0</v>
      </c>
      <c r="L179" s="26">
        <v>0</v>
      </c>
    </row>
    <row r="180" spans="1:12" ht="22.5" customHeight="1" x14ac:dyDescent="0.25">
      <c r="A180" s="50"/>
      <c r="B180" s="53"/>
      <c r="C180" s="56"/>
      <c r="D180" s="74"/>
      <c r="E180" s="28" t="s">
        <v>77</v>
      </c>
      <c r="F180" s="26">
        <f t="shared" ref="F180:F183" si="123">SUM(G180:L180)</f>
        <v>0</v>
      </c>
      <c r="G180" s="27"/>
      <c r="H180" s="26">
        <v>0</v>
      </c>
      <c r="I180" s="26">
        <v>0</v>
      </c>
      <c r="J180" s="26">
        <v>0</v>
      </c>
      <c r="K180" s="26">
        <v>0</v>
      </c>
      <c r="L180" s="26">
        <v>0</v>
      </c>
    </row>
    <row r="181" spans="1:12" ht="22.5" customHeight="1" x14ac:dyDescent="0.25">
      <c r="A181" s="50"/>
      <c r="B181" s="53"/>
      <c r="C181" s="56"/>
      <c r="D181" s="74"/>
      <c r="E181" s="25" t="s">
        <v>4</v>
      </c>
      <c r="F181" s="26">
        <f t="shared" si="123"/>
        <v>0</v>
      </c>
      <c r="G181" s="27"/>
      <c r="H181" s="26">
        <v>0</v>
      </c>
      <c r="I181" s="26">
        <v>0</v>
      </c>
      <c r="J181" s="26">
        <v>0</v>
      </c>
      <c r="K181" s="26">
        <v>0</v>
      </c>
      <c r="L181" s="26">
        <v>0</v>
      </c>
    </row>
    <row r="182" spans="1:12" ht="22.5" customHeight="1" x14ac:dyDescent="0.25">
      <c r="A182" s="50"/>
      <c r="B182" s="53"/>
      <c r="C182" s="56"/>
      <c r="D182" s="74"/>
      <c r="E182" s="25" t="s">
        <v>5</v>
      </c>
      <c r="F182" s="26">
        <f t="shared" si="123"/>
        <v>0</v>
      </c>
      <c r="G182" s="27"/>
      <c r="H182" s="26">
        <v>0</v>
      </c>
      <c r="I182" s="26">
        <v>0</v>
      </c>
      <c r="J182" s="26">
        <v>0</v>
      </c>
      <c r="K182" s="26">
        <v>0</v>
      </c>
      <c r="L182" s="26">
        <v>0</v>
      </c>
    </row>
    <row r="183" spans="1:12" ht="22.5" customHeight="1" x14ac:dyDescent="0.25">
      <c r="A183" s="51"/>
      <c r="B183" s="54"/>
      <c r="C183" s="57"/>
      <c r="D183" s="75"/>
      <c r="E183" s="25" t="s">
        <v>6</v>
      </c>
      <c r="F183" s="26">
        <f t="shared" si="123"/>
        <v>0</v>
      </c>
      <c r="G183" s="27"/>
      <c r="H183" s="26">
        <v>0</v>
      </c>
      <c r="I183" s="26">
        <v>0</v>
      </c>
      <c r="J183" s="26">
        <v>0</v>
      </c>
      <c r="K183" s="26">
        <v>0</v>
      </c>
      <c r="L183" s="26">
        <v>0</v>
      </c>
    </row>
    <row r="184" spans="1:12" ht="22.5" customHeight="1" x14ac:dyDescent="0.25">
      <c r="A184" s="58">
        <v>7</v>
      </c>
      <c r="B184" s="43" t="s">
        <v>88</v>
      </c>
      <c r="C184" s="40" t="s">
        <v>83</v>
      </c>
      <c r="D184" s="61" t="s">
        <v>110</v>
      </c>
      <c r="E184" s="4" t="s">
        <v>2</v>
      </c>
      <c r="F184" s="15">
        <f t="shared" ref="F184:K184" si="124">SUM(F185:F189)</f>
        <v>32593.30083</v>
      </c>
      <c r="G184" s="15">
        <f t="shared" si="124"/>
        <v>0</v>
      </c>
      <c r="H184" s="15">
        <f t="shared" si="124"/>
        <v>5586.5916699999998</v>
      </c>
      <c r="I184" s="15">
        <f t="shared" si="124"/>
        <v>27006.709159999999</v>
      </c>
      <c r="J184" s="15">
        <f t="shared" si="124"/>
        <v>0</v>
      </c>
      <c r="K184" s="15">
        <f t="shared" si="124"/>
        <v>0</v>
      </c>
      <c r="L184" s="15">
        <f t="shared" ref="L184" si="125">SUM(L185:L189)</f>
        <v>0</v>
      </c>
    </row>
    <row r="185" spans="1:12" ht="22.5" customHeight="1" x14ac:dyDescent="0.25">
      <c r="A185" s="59"/>
      <c r="B185" s="44"/>
      <c r="C185" s="41"/>
      <c r="D185" s="62"/>
      <c r="E185" s="5" t="s">
        <v>3</v>
      </c>
      <c r="F185" s="15">
        <f>SUM(H185:L185)</f>
        <v>0</v>
      </c>
      <c r="G185" s="15"/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 spans="1:12" ht="22.5" customHeight="1" x14ac:dyDescent="0.25">
      <c r="A186" s="59"/>
      <c r="B186" s="44"/>
      <c r="C186" s="41"/>
      <c r="D186" s="62"/>
      <c r="E186" s="9" t="s">
        <v>76</v>
      </c>
      <c r="F186" s="15">
        <f t="shared" ref="F186:F189" si="126">SUM(H186:L186)</f>
        <v>0</v>
      </c>
      <c r="G186" s="15"/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 spans="1:12" ht="22.5" customHeight="1" x14ac:dyDescent="0.25">
      <c r="A187" s="59"/>
      <c r="B187" s="44"/>
      <c r="C187" s="41"/>
      <c r="D187" s="62"/>
      <c r="E187" s="5" t="s">
        <v>4</v>
      </c>
      <c r="F187" s="15">
        <f t="shared" si="126"/>
        <v>12705.51593</v>
      </c>
      <c r="G187" s="15"/>
      <c r="H187" s="15">
        <v>0</v>
      </c>
      <c r="I187" s="15">
        <f>12705.51593</f>
        <v>12705.51593</v>
      </c>
      <c r="J187" s="15">
        <v>0</v>
      </c>
      <c r="K187" s="15">
        <v>0</v>
      </c>
      <c r="L187" s="15">
        <v>0</v>
      </c>
    </row>
    <row r="188" spans="1:12" ht="22.5" customHeight="1" x14ac:dyDescent="0.25">
      <c r="A188" s="59"/>
      <c r="B188" s="44"/>
      <c r="C188" s="41"/>
      <c r="D188" s="62"/>
      <c r="E188" s="5" t="s">
        <v>5</v>
      </c>
      <c r="F188" s="15">
        <f t="shared" si="126"/>
        <v>19887.784899999999</v>
      </c>
      <c r="G188" s="15"/>
      <c r="H188" s="15">
        <v>5586.5916699999998</v>
      </c>
      <c r="I188" s="15">
        <f>668.71137+13632.48186</f>
        <v>14301.193230000001</v>
      </c>
      <c r="J188" s="15">
        <v>0</v>
      </c>
      <c r="K188" s="15">
        <v>0</v>
      </c>
      <c r="L188" s="15">
        <v>0</v>
      </c>
    </row>
    <row r="189" spans="1:12" ht="22.5" customHeight="1" x14ac:dyDescent="0.25">
      <c r="A189" s="60"/>
      <c r="B189" s="45"/>
      <c r="C189" s="42"/>
      <c r="D189" s="63"/>
      <c r="E189" s="5" t="s">
        <v>6</v>
      </c>
      <c r="F189" s="15">
        <f t="shared" si="126"/>
        <v>0</v>
      </c>
      <c r="G189" s="15"/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 spans="1:12" ht="22.5" customHeight="1" x14ac:dyDescent="0.25">
      <c r="A190" s="64" t="s">
        <v>97</v>
      </c>
      <c r="B190" s="77" t="s">
        <v>53</v>
      </c>
      <c r="C190" s="40"/>
      <c r="D190" s="92" t="s">
        <v>13</v>
      </c>
      <c r="E190" s="4" t="s">
        <v>2</v>
      </c>
      <c r="F190" s="13">
        <f t="shared" ref="F190:G190" si="127">SUM(F191:F195)</f>
        <v>87676.4</v>
      </c>
      <c r="G190" s="13">
        <f t="shared" si="127"/>
        <v>0</v>
      </c>
      <c r="H190" s="13">
        <f>SUM(H191:H195)</f>
        <v>4575</v>
      </c>
      <c r="I190" s="13">
        <f>SUM(I191:I195)</f>
        <v>0</v>
      </c>
      <c r="J190" s="13">
        <f>SUM(J191:J195)</f>
        <v>77101.400000000009</v>
      </c>
      <c r="K190" s="13">
        <f>SUM(K191:K195)</f>
        <v>0</v>
      </c>
      <c r="L190" s="13">
        <f>SUM(L191:L195)</f>
        <v>6000</v>
      </c>
    </row>
    <row r="191" spans="1:12" ht="22.5" customHeight="1" x14ac:dyDescent="0.25">
      <c r="A191" s="64"/>
      <c r="B191" s="77"/>
      <c r="C191" s="41"/>
      <c r="D191" s="92"/>
      <c r="E191" s="5" t="s">
        <v>3</v>
      </c>
      <c r="F191" s="13">
        <f>SUM(G191:L191)</f>
        <v>0</v>
      </c>
      <c r="G191" s="14"/>
      <c r="H191" s="13">
        <f t="shared" ref="H191:L192" si="128">H197+H221+H239</f>
        <v>0</v>
      </c>
      <c r="I191" s="13">
        <f t="shared" si="128"/>
        <v>0</v>
      </c>
      <c r="J191" s="13">
        <f t="shared" si="128"/>
        <v>0</v>
      </c>
      <c r="K191" s="13">
        <f t="shared" si="128"/>
        <v>0</v>
      </c>
      <c r="L191" s="13">
        <f t="shared" si="128"/>
        <v>0</v>
      </c>
    </row>
    <row r="192" spans="1:12" ht="22.5" customHeight="1" x14ac:dyDescent="0.25">
      <c r="A192" s="64"/>
      <c r="B192" s="77"/>
      <c r="C192" s="41"/>
      <c r="D192" s="92"/>
      <c r="E192" s="9" t="s">
        <v>76</v>
      </c>
      <c r="F192" s="13">
        <f t="shared" ref="F192:F195" si="129">SUM(G192:L192)</f>
        <v>0</v>
      </c>
      <c r="G192" s="14"/>
      <c r="H192" s="13">
        <f t="shared" si="128"/>
        <v>0</v>
      </c>
      <c r="I192" s="13">
        <f t="shared" si="128"/>
        <v>0</v>
      </c>
      <c r="J192" s="13">
        <f t="shared" si="128"/>
        <v>0</v>
      </c>
      <c r="K192" s="13">
        <f t="shared" si="128"/>
        <v>0</v>
      </c>
      <c r="L192" s="13">
        <f t="shared" si="128"/>
        <v>0</v>
      </c>
    </row>
    <row r="193" spans="1:12" ht="22.5" customHeight="1" x14ac:dyDescent="0.25">
      <c r="A193" s="64"/>
      <c r="B193" s="77"/>
      <c r="C193" s="41"/>
      <c r="D193" s="92"/>
      <c r="E193" s="5" t="s">
        <v>4</v>
      </c>
      <c r="F193" s="13">
        <f t="shared" si="129"/>
        <v>78946.33</v>
      </c>
      <c r="G193" s="14"/>
      <c r="H193" s="13">
        <f t="shared" ref="H193" si="130">H199+H205</f>
        <v>0</v>
      </c>
      <c r="I193" s="13">
        <f t="shared" ref="I193:K193" si="131">I199+I205</f>
        <v>0</v>
      </c>
      <c r="J193" s="13">
        <f>J199+J223+J241</f>
        <v>73246.33</v>
      </c>
      <c r="K193" s="13">
        <f t="shared" si="131"/>
        <v>0</v>
      </c>
      <c r="L193" s="13">
        <f>L199+L223+L241</f>
        <v>5700</v>
      </c>
    </row>
    <row r="194" spans="1:12" ht="22.5" customHeight="1" x14ac:dyDescent="0.25">
      <c r="A194" s="64"/>
      <c r="B194" s="77"/>
      <c r="C194" s="41"/>
      <c r="D194" s="92"/>
      <c r="E194" s="5" t="s">
        <v>5</v>
      </c>
      <c r="F194" s="13">
        <f t="shared" si="129"/>
        <v>8730.07</v>
      </c>
      <c r="G194" s="14"/>
      <c r="H194" s="13">
        <f>H200+H224+H242</f>
        <v>4575</v>
      </c>
      <c r="I194" s="13">
        <f>I200+I224+I242</f>
        <v>0</v>
      </c>
      <c r="J194" s="13">
        <f>J200+J224+J242</f>
        <v>3855.07</v>
      </c>
      <c r="K194" s="13">
        <f>K200+K224+K242</f>
        <v>0</v>
      </c>
      <c r="L194" s="13">
        <f>L200+L224+L242</f>
        <v>300</v>
      </c>
    </row>
    <row r="195" spans="1:12" ht="22.5" customHeight="1" x14ac:dyDescent="0.25">
      <c r="A195" s="64"/>
      <c r="B195" s="77"/>
      <c r="C195" s="42"/>
      <c r="D195" s="92"/>
      <c r="E195" s="5" t="s">
        <v>6</v>
      </c>
      <c r="F195" s="13">
        <f t="shared" si="129"/>
        <v>0</v>
      </c>
      <c r="G195" s="14"/>
      <c r="H195" s="13">
        <f>H201+H225+H243</f>
        <v>0</v>
      </c>
      <c r="I195" s="13">
        <f>I201+I225+I243</f>
        <v>0</v>
      </c>
      <c r="J195" s="13">
        <f>J201+J225+J243</f>
        <v>0</v>
      </c>
      <c r="K195" s="13">
        <f>K201+K225+K243</f>
        <v>0</v>
      </c>
      <c r="L195" s="13">
        <f>L201+L225+L243</f>
        <v>0</v>
      </c>
    </row>
    <row r="196" spans="1:12" ht="22.5" customHeight="1" x14ac:dyDescent="0.25">
      <c r="A196" s="64" t="s">
        <v>98</v>
      </c>
      <c r="B196" s="83" t="s">
        <v>52</v>
      </c>
      <c r="C196" s="40"/>
      <c r="D196" s="79" t="s">
        <v>74</v>
      </c>
      <c r="E196" s="5" t="s">
        <v>2</v>
      </c>
      <c r="F196" s="13">
        <f t="shared" ref="F196:K196" si="132">SUM(F197:F201)</f>
        <v>0</v>
      </c>
      <c r="G196" s="13">
        <f t="shared" si="132"/>
        <v>0</v>
      </c>
      <c r="H196" s="13">
        <f t="shared" si="132"/>
        <v>0</v>
      </c>
      <c r="I196" s="13">
        <f t="shared" si="132"/>
        <v>0</v>
      </c>
      <c r="J196" s="13">
        <f t="shared" si="132"/>
        <v>0</v>
      </c>
      <c r="K196" s="13">
        <f t="shared" si="132"/>
        <v>0</v>
      </c>
      <c r="L196" s="13">
        <f t="shared" ref="L196" si="133">SUM(L197:L201)</f>
        <v>0</v>
      </c>
    </row>
    <row r="197" spans="1:12" ht="22.5" customHeight="1" x14ac:dyDescent="0.25">
      <c r="A197" s="64"/>
      <c r="B197" s="84"/>
      <c r="C197" s="41"/>
      <c r="D197" s="80"/>
      <c r="E197" s="5" t="s">
        <v>3</v>
      </c>
      <c r="F197" s="15">
        <f>SUM(H197:L197)</f>
        <v>0</v>
      </c>
      <c r="G197" s="16"/>
      <c r="H197" s="15">
        <f t="shared" ref="H197:K201" si="134">H203+H209+H215</f>
        <v>0</v>
      </c>
      <c r="I197" s="15">
        <f t="shared" si="134"/>
        <v>0</v>
      </c>
      <c r="J197" s="15">
        <f>J203+J209+J215</f>
        <v>0</v>
      </c>
      <c r="K197" s="15">
        <f t="shared" si="134"/>
        <v>0</v>
      </c>
      <c r="L197" s="15">
        <f t="shared" ref="L197" si="135">L203+L209+L215</f>
        <v>0</v>
      </c>
    </row>
    <row r="198" spans="1:12" ht="22.5" customHeight="1" x14ac:dyDescent="0.25">
      <c r="A198" s="64"/>
      <c r="B198" s="84"/>
      <c r="C198" s="41"/>
      <c r="D198" s="80"/>
      <c r="E198" s="9" t="s">
        <v>76</v>
      </c>
      <c r="F198" s="15">
        <f t="shared" ref="F198:F201" si="136">SUM(H198:L198)</f>
        <v>0</v>
      </c>
      <c r="G198" s="16"/>
      <c r="H198" s="15">
        <f t="shared" si="134"/>
        <v>0</v>
      </c>
      <c r="I198" s="15">
        <f t="shared" si="134"/>
        <v>0</v>
      </c>
      <c r="J198" s="15">
        <f>J204+J210+J216</f>
        <v>0</v>
      </c>
      <c r="K198" s="15">
        <f t="shared" si="134"/>
        <v>0</v>
      </c>
      <c r="L198" s="15">
        <f t="shared" ref="L198" si="137">L204+L210+L216</f>
        <v>0</v>
      </c>
    </row>
    <row r="199" spans="1:12" ht="22.5" customHeight="1" x14ac:dyDescent="0.25">
      <c r="A199" s="64"/>
      <c r="B199" s="84"/>
      <c r="C199" s="41"/>
      <c r="D199" s="80"/>
      <c r="E199" s="5" t="s">
        <v>4</v>
      </c>
      <c r="F199" s="15">
        <f t="shared" si="136"/>
        <v>0</v>
      </c>
      <c r="G199" s="16"/>
      <c r="H199" s="15">
        <f t="shared" ref="H199:K201" si="138">H205+H211+H217</f>
        <v>0</v>
      </c>
      <c r="I199" s="15">
        <f t="shared" si="134"/>
        <v>0</v>
      </c>
      <c r="J199" s="15">
        <f>J205+J211+J217</f>
        <v>0</v>
      </c>
      <c r="K199" s="15">
        <f t="shared" si="138"/>
        <v>0</v>
      </c>
      <c r="L199" s="15">
        <f t="shared" ref="L199" si="139">L205+L211+L217</f>
        <v>0</v>
      </c>
    </row>
    <row r="200" spans="1:12" ht="22.5" customHeight="1" x14ac:dyDescent="0.25">
      <c r="A200" s="64"/>
      <c r="B200" s="84"/>
      <c r="C200" s="41"/>
      <c r="D200" s="80"/>
      <c r="E200" s="5" t="s">
        <v>5</v>
      </c>
      <c r="F200" s="15">
        <f t="shared" si="136"/>
        <v>0</v>
      </c>
      <c r="G200" s="16"/>
      <c r="H200" s="15">
        <f t="shared" si="138"/>
        <v>0</v>
      </c>
      <c r="I200" s="15">
        <f t="shared" si="134"/>
        <v>0</v>
      </c>
      <c r="J200" s="15">
        <f>J206+J212+J218</f>
        <v>0</v>
      </c>
      <c r="K200" s="15">
        <f t="shared" si="138"/>
        <v>0</v>
      </c>
      <c r="L200" s="15">
        <f t="shared" ref="L200" si="140">L206+L212+L218</f>
        <v>0</v>
      </c>
    </row>
    <row r="201" spans="1:12" ht="22.5" customHeight="1" x14ac:dyDescent="0.25">
      <c r="A201" s="64"/>
      <c r="B201" s="85"/>
      <c r="C201" s="42"/>
      <c r="D201" s="81"/>
      <c r="E201" s="6" t="s">
        <v>6</v>
      </c>
      <c r="F201" s="15">
        <f t="shared" si="136"/>
        <v>0</v>
      </c>
      <c r="G201" s="16"/>
      <c r="H201" s="15">
        <f t="shared" si="138"/>
        <v>0</v>
      </c>
      <c r="I201" s="15">
        <f t="shared" si="134"/>
        <v>0</v>
      </c>
      <c r="J201" s="15">
        <f>J207+J213+J219</f>
        <v>0</v>
      </c>
      <c r="K201" s="15">
        <f t="shared" si="138"/>
        <v>0</v>
      </c>
      <c r="L201" s="15">
        <f t="shared" ref="L201" si="141">L207+L213+L219</f>
        <v>0</v>
      </c>
    </row>
    <row r="202" spans="1:12" ht="22.5" customHeight="1" x14ac:dyDescent="0.25">
      <c r="A202" s="64" t="s">
        <v>99</v>
      </c>
      <c r="B202" s="71" t="s">
        <v>47</v>
      </c>
      <c r="C202" s="40"/>
      <c r="D202" s="40" t="s">
        <v>46</v>
      </c>
      <c r="E202" s="5" t="s">
        <v>2</v>
      </c>
      <c r="F202" s="15">
        <f t="shared" ref="F202:K202" si="142">SUM(F203:F207)</f>
        <v>0</v>
      </c>
      <c r="G202" s="15">
        <f t="shared" si="142"/>
        <v>0</v>
      </c>
      <c r="H202" s="15">
        <f t="shared" si="142"/>
        <v>0</v>
      </c>
      <c r="I202" s="15">
        <f t="shared" si="142"/>
        <v>0</v>
      </c>
      <c r="J202" s="15">
        <f t="shared" si="142"/>
        <v>0</v>
      </c>
      <c r="K202" s="15">
        <f t="shared" si="142"/>
        <v>0</v>
      </c>
      <c r="L202" s="15">
        <f t="shared" ref="L202" si="143">SUM(L203:L207)</f>
        <v>0</v>
      </c>
    </row>
    <row r="203" spans="1:12" ht="22.5" customHeight="1" x14ac:dyDescent="0.25">
      <c r="A203" s="64"/>
      <c r="B203" s="72"/>
      <c r="C203" s="41"/>
      <c r="D203" s="41"/>
      <c r="E203" s="5" t="s">
        <v>3</v>
      </c>
      <c r="F203" s="15">
        <f>SUM(H203:L203)</f>
        <v>0</v>
      </c>
      <c r="G203" s="16"/>
      <c r="H203" s="15">
        <v>0</v>
      </c>
      <c r="I203" s="15">
        <v>0</v>
      </c>
      <c r="J203" s="15">
        <v>0</v>
      </c>
      <c r="K203" s="15">
        <v>0</v>
      </c>
      <c r="L203" s="15">
        <v>0</v>
      </c>
    </row>
    <row r="204" spans="1:12" ht="22.5" customHeight="1" x14ac:dyDescent="0.25">
      <c r="A204" s="64"/>
      <c r="B204" s="72"/>
      <c r="C204" s="41"/>
      <c r="D204" s="41"/>
      <c r="E204" s="9" t="s">
        <v>76</v>
      </c>
      <c r="F204" s="15">
        <f t="shared" ref="F204:F207" si="144">SUM(H204:L204)</f>
        <v>0</v>
      </c>
      <c r="G204" s="16"/>
      <c r="H204" s="15">
        <v>0</v>
      </c>
      <c r="I204" s="15">
        <v>0</v>
      </c>
      <c r="J204" s="15">
        <v>0</v>
      </c>
      <c r="K204" s="15">
        <v>0</v>
      </c>
      <c r="L204" s="15">
        <v>0</v>
      </c>
    </row>
    <row r="205" spans="1:12" ht="22.5" customHeight="1" x14ac:dyDescent="0.25">
      <c r="A205" s="64"/>
      <c r="B205" s="72"/>
      <c r="C205" s="41"/>
      <c r="D205" s="41"/>
      <c r="E205" s="5" t="s">
        <v>4</v>
      </c>
      <c r="F205" s="15">
        <f t="shared" si="144"/>
        <v>0</v>
      </c>
      <c r="G205" s="16"/>
      <c r="H205" s="15">
        <v>0</v>
      </c>
      <c r="I205" s="15">
        <v>0</v>
      </c>
      <c r="J205" s="15">
        <v>0</v>
      </c>
      <c r="K205" s="15">
        <v>0</v>
      </c>
      <c r="L205" s="15">
        <v>0</v>
      </c>
    </row>
    <row r="206" spans="1:12" ht="22.5" customHeight="1" x14ac:dyDescent="0.25">
      <c r="A206" s="64"/>
      <c r="B206" s="72"/>
      <c r="C206" s="41"/>
      <c r="D206" s="41"/>
      <c r="E206" s="5" t="s">
        <v>5</v>
      </c>
      <c r="F206" s="15">
        <f t="shared" si="144"/>
        <v>0</v>
      </c>
      <c r="G206" s="16"/>
      <c r="H206" s="15">
        <v>0</v>
      </c>
      <c r="I206" s="15">
        <v>0</v>
      </c>
      <c r="J206" s="15">
        <v>0</v>
      </c>
      <c r="K206" s="15">
        <v>0</v>
      </c>
      <c r="L206" s="15">
        <v>0</v>
      </c>
    </row>
    <row r="207" spans="1:12" ht="22.5" customHeight="1" x14ac:dyDescent="0.25">
      <c r="A207" s="64"/>
      <c r="B207" s="76"/>
      <c r="C207" s="42"/>
      <c r="D207" s="42"/>
      <c r="E207" s="6" t="s">
        <v>6</v>
      </c>
      <c r="F207" s="15">
        <f t="shared" si="144"/>
        <v>0</v>
      </c>
      <c r="G207" s="16"/>
      <c r="H207" s="15">
        <v>0</v>
      </c>
      <c r="I207" s="15">
        <v>0</v>
      </c>
      <c r="J207" s="15">
        <v>0</v>
      </c>
      <c r="K207" s="15">
        <v>0</v>
      </c>
      <c r="L207" s="15">
        <v>0</v>
      </c>
    </row>
    <row r="208" spans="1:12" ht="22.5" customHeight="1" x14ac:dyDescent="0.25">
      <c r="A208" s="64" t="s">
        <v>100</v>
      </c>
      <c r="B208" s="71" t="s">
        <v>48</v>
      </c>
      <c r="C208" s="40"/>
      <c r="D208" s="40" t="s">
        <v>46</v>
      </c>
      <c r="E208" s="5" t="s">
        <v>2</v>
      </c>
      <c r="F208" s="15">
        <f t="shared" ref="F208:K208" si="145">SUM(F209:F213)</f>
        <v>0</v>
      </c>
      <c r="G208" s="15">
        <f t="shared" si="145"/>
        <v>0</v>
      </c>
      <c r="H208" s="15">
        <f t="shared" si="145"/>
        <v>0</v>
      </c>
      <c r="I208" s="15">
        <f t="shared" si="145"/>
        <v>0</v>
      </c>
      <c r="J208" s="15">
        <f t="shared" si="145"/>
        <v>0</v>
      </c>
      <c r="K208" s="15">
        <f t="shared" si="145"/>
        <v>0</v>
      </c>
      <c r="L208" s="15">
        <f t="shared" ref="L208" si="146">SUM(L209:L213)</f>
        <v>0</v>
      </c>
    </row>
    <row r="209" spans="1:12" ht="22.5" customHeight="1" x14ac:dyDescent="0.25">
      <c r="A209" s="64"/>
      <c r="B209" s="72"/>
      <c r="C209" s="41"/>
      <c r="D209" s="41"/>
      <c r="E209" s="5" t="s">
        <v>3</v>
      </c>
      <c r="F209" s="15">
        <f>SUM(H209:L209)</f>
        <v>0</v>
      </c>
      <c r="G209" s="16"/>
      <c r="H209" s="15">
        <v>0</v>
      </c>
      <c r="I209" s="15">
        <v>0</v>
      </c>
      <c r="J209" s="15">
        <v>0</v>
      </c>
      <c r="K209" s="15">
        <v>0</v>
      </c>
      <c r="L209" s="15">
        <v>0</v>
      </c>
    </row>
    <row r="210" spans="1:12" ht="22.5" customHeight="1" x14ac:dyDescent="0.25">
      <c r="A210" s="64"/>
      <c r="B210" s="72"/>
      <c r="C210" s="41"/>
      <c r="D210" s="41"/>
      <c r="E210" s="9" t="s">
        <v>76</v>
      </c>
      <c r="F210" s="15">
        <f t="shared" ref="F210:F213" si="147">SUM(H210:L210)</f>
        <v>0</v>
      </c>
      <c r="G210" s="16"/>
      <c r="H210" s="15">
        <v>0</v>
      </c>
      <c r="I210" s="15">
        <v>0</v>
      </c>
      <c r="J210" s="15">
        <v>0</v>
      </c>
      <c r="K210" s="15">
        <v>0</v>
      </c>
      <c r="L210" s="15">
        <v>0</v>
      </c>
    </row>
    <row r="211" spans="1:12" ht="22.5" customHeight="1" x14ac:dyDescent="0.25">
      <c r="A211" s="64"/>
      <c r="B211" s="72"/>
      <c r="C211" s="41"/>
      <c r="D211" s="41"/>
      <c r="E211" s="5" t="s">
        <v>4</v>
      </c>
      <c r="F211" s="15">
        <f t="shared" si="147"/>
        <v>0</v>
      </c>
      <c r="G211" s="16"/>
      <c r="H211" s="15">
        <v>0</v>
      </c>
      <c r="I211" s="15">
        <v>0</v>
      </c>
      <c r="J211" s="15">
        <v>0</v>
      </c>
      <c r="K211" s="15">
        <v>0</v>
      </c>
      <c r="L211" s="15">
        <v>0</v>
      </c>
    </row>
    <row r="212" spans="1:12" ht="22.5" customHeight="1" x14ac:dyDescent="0.25">
      <c r="A212" s="64"/>
      <c r="B212" s="72"/>
      <c r="C212" s="41"/>
      <c r="D212" s="41"/>
      <c r="E212" s="5" t="s">
        <v>5</v>
      </c>
      <c r="F212" s="15">
        <f t="shared" si="147"/>
        <v>0</v>
      </c>
      <c r="G212" s="16"/>
      <c r="H212" s="15">
        <v>0</v>
      </c>
      <c r="I212" s="15">
        <v>0</v>
      </c>
      <c r="J212" s="15">
        <v>0</v>
      </c>
      <c r="K212" s="15">
        <v>0</v>
      </c>
      <c r="L212" s="15">
        <v>0</v>
      </c>
    </row>
    <row r="213" spans="1:12" ht="22.5" customHeight="1" x14ac:dyDescent="0.25">
      <c r="A213" s="64"/>
      <c r="B213" s="76"/>
      <c r="C213" s="42"/>
      <c r="D213" s="42"/>
      <c r="E213" s="6" t="s">
        <v>6</v>
      </c>
      <c r="F213" s="15">
        <f t="shared" si="147"/>
        <v>0</v>
      </c>
      <c r="G213" s="16"/>
      <c r="H213" s="15">
        <v>0</v>
      </c>
      <c r="I213" s="15">
        <v>0</v>
      </c>
      <c r="J213" s="15">
        <v>0</v>
      </c>
      <c r="K213" s="15">
        <v>0</v>
      </c>
      <c r="L213" s="15">
        <v>0</v>
      </c>
    </row>
    <row r="214" spans="1:12" ht="22.5" customHeight="1" x14ac:dyDescent="0.25">
      <c r="A214" s="64" t="s">
        <v>101</v>
      </c>
      <c r="B214" s="71" t="s">
        <v>49</v>
      </c>
      <c r="C214" s="40"/>
      <c r="D214" s="40" t="s">
        <v>50</v>
      </c>
      <c r="E214" s="5" t="s">
        <v>2</v>
      </c>
      <c r="F214" s="15">
        <f t="shared" ref="F214:K214" si="148">SUM(F215:F219)</f>
        <v>0</v>
      </c>
      <c r="G214" s="15">
        <f t="shared" si="148"/>
        <v>0</v>
      </c>
      <c r="H214" s="15">
        <f t="shared" si="148"/>
        <v>0</v>
      </c>
      <c r="I214" s="15">
        <f t="shared" si="148"/>
        <v>0</v>
      </c>
      <c r="J214" s="15">
        <f t="shared" si="148"/>
        <v>0</v>
      </c>
      <c r="K214" s="15">
        <f t="shared" si="148"/>
        <v>0</v>
      </c>
      <c r="L214" s="15">
        <f t="shared" ref="L214" si="149">SUM(L215:L219)</f>
        <v>0</v>
      </c>
    </row>
    <row r="215" spans="1:12" ht="22.5" customHeight="1" x14ac:dyDescent="0.25">
      <c r="A215" s="64"/>
      <c r="B215" s="72"/>
      <c r="C215" s="41"/>
      <c r="D215" s="41"/>
      <c r="E215" s="5" t="s">
        <v>3</v>
      </c>
      <c r="F215" s="15">
        <f>SUM(H215:L215)</f>
        <v>0</v>
      </c>
      <c r="G215" s="16"/>
      <c r="H215" s="15">
        <v>0</v>
      </c>
      <c r="I215" s="15">
        <v>0</v>
      </c>
      <c r="J215" s="15">
        <v>0</v>
      </c>
      <c r="K215" s="15">
        <v>0</v>
      </c>
      <c r="L215" s="15">
        <v>0</v>
      </c>
    </row>
    <row r="216" spans="1:12" ht="22.5" customHeight="1" x14ac:dyDescent="0.25">
      <c r="A216" s="64"/>
      <c r="B216" s="72"/>
      <c r="C216" s="41"/>
      <c r="D216" s="41"/>
      <c r="E216" s="9" t="s">
        <v>76</v>
      </c>
      <c r="F216" s="15">
        <f t="shared" ref="F216:F219" si="150">SUM(H216:L216)</f>
        <v>0</v>
      </c>
      <c r="G216" s="16"/>
      <c r="H216" s="15">
        <v>0</v>
      </c>
      <c r="I216" s="15">
        <v>0</v>
      </c>
      <c r="J216" s="15">
        <v>0</v>
      </c>
      <c r="K216" s="15">
        <v>0</v>
      </c>
      <c r="L216" s="15">
        <v>0</v>
      </c>
    </row>
    <row r="217" spans="1:12" ht="22.5" customHeight="1" x14ac:dyDescent="0.25">
      <c r="A217" s="64"/>
      <c r="B217" s="72"/>
      <c r="C217" s="41"/>
      <c r="D217" s="41"/>
      <c r="E217" s="5" t="s">
        <v>4</v>
      </c>
      <c r="F217" s="15">
        <f t="shared" si="150"/>
        <v>0</v>
      </c>
      <c r="G217" s="16"/>
      <c r="H217" s="15">
        <v>0</v>
      </c>
      <c r="I217" s="15">
        <v>0</v>
      </c>
      <c r="J217" s="15">
        <v>0</v>
      </c>
      <c r="K217" s="15">
        <v>0</v>
      </c>
      <c r="L217" s="15">
        <v>0</v>
      </c>
    </row>
    <row r="218" spans="1:12" ht="22.5" customHeight="1" x14ac:dyDescent="0.25">
      <c r="A218" s="64"/>
      <c r="B218" s="72"/>
      <c r="C218" s="41"/>
      <c r="D218" s="41"/>
      <c r="E218" s="5" t="s">
        <v>5</v>
      </c>
      <c r="F218" s="15">
        <f t="shared" si="150"/>
        <v>0</v>
      </c>
      <c r="G218" s="16"/>
      <c r="H218" s="15">
        <v>0</v>
      </c>
      <c r="I218" s="15">
        <v>0</v>
      </c>
      <c r="J218" s="15">
        <v>0</v>
      </c>
      <c r="K218" s="15">
        <v>0</v>
      </c>
      <c r="L218" s="15">
        <v>0</v>
      </c>
    </row>
    <row r="219" spans="1:12" ht="22.5" customHeight="1" x14ac:dyDescent="0.25">
      <c r="A219" s="64"/>
      <c r="B219" s="76"/>
      <c r="C219" s="42"/>
      <c r="D219" s="42"/>
      <c r="E219" s="6" t="s">
        <v>6</v>
      </c>
      <c r="F219" s="15">
        <f t="shared" si="150"/>
        <v>0</v>
      </c>
      <c r="G219" s="16"/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 spans="1:12" ht="22.5" customHeight="1" x14ac:dyDescent="0.25">
      <c r="A220" s="64" t="s">
        <v>102</v>
      </c>
      <c r="B220" s="112" t="s">
        <v>71</v>
      </c>
      <c r="C220" s="40"/>
      <c r="D220" s="79" t="s">
        <v>75</v>
      </c>
      <c r="E220" s="5" t="s">
        <v>2</v>
      </c>
      <c r="F220" s="15">
        <f t="shared" ref="F220:K220" si="151">SUM(F221:F225)</f>
        <v>0</v>
      </c>
      <c r="G220" s="15">
        <f t="shared" si="151"/>
        <v>0</v>
      </c>
      <c r="H220" s="15">
        <f t="shared" si="151"/>
        <v>0</v>
      </c>
      <c r="I220" s="15">
        <f t="shared" si="151"/>
        <v>0</v>
      </c>
      <c r="J220" s="15">
        <f t="shared" si="151"/>
        <v>0</v>
      </c>
      <c r="K220" s="15">
        <f t="shared" si="151"/>
        <v>0</v>
      </c>
      <c r="L220" s="15">
        <f t="shared" ref="L220" si="152">SUM(L221:L225)</f>
        <v>0</v>
      </c>
    </row>
    <row r="221" spans="1:12" ht="22.5" customHeight="1" x14ac:dyDescent="0.25">
      <c r="A221" s="64"/>
      <c r="B221" s="113"/>
      <c r="C221" s="41"/>
      <c r="D221" s="80"/>
      <c r="E221" s="5" t="s">
        <v>3</v>
      </c>
      <c r="F221" s="15">
        <f>SUM(H221:L221)</f>
        <v>0</v>
      </c>
      <c r="G221" s="16"/>
      <c r="H221" s="15">
        <f>H227+H197</f>
        <v>0</v>
      </c>
      <c r="I221" s="15">
        <f>I227+I197</f>
        <v>0</v>
      </c>
      <c r="J221" s="15">
        <f>J227+J197</f>
        <v>0</v>
      </c>
      <c r="K221" s="15">
        <f>K227+K197</f>
        <v>0</v>
      </c>
      <c r="L221" s="15">
        <f>L227+L197</f>
        <v>0</v>
      </c>
    </row>
    <row r="222" spans="1:12" ht="22.5" customHeight="1" x14ac:dyDescent="0.25">
      <c r="A222" s="64"/>
      <c r="B222" s="113"/>
      <c r="C222" s="41"/>
      <c r="D222" s="80"/>
      <c r="E222" s="9" t="s">
        <v>76</v>
      </c>
      <c r="F222" s="15">
        <f t="shared" ref="F222:F225" si="153">SUM(H222:L222)</f>
        <v>0</v>
      </c>
      <c r="G222" s="16"/>
      <c r="H222" s="15">
        <v>0</v>
      </c>
      <c r="I222" s="15">
        <v>0</v>
      </c>
      <c r="J222" s="15">
        <v>0</v>
      </c>
      <c r="K222" s="15">
        <f>K228+K198</f>
        <v>0</v>
      </c>
      <c r="L222" s="15">
        <f>L228+L198</f>
        <v>0</v>
      </c>
    </row>
    <row r="223" spans="1:12" ht="22.5" customHeight="1" x14ac:dyDescent="0.25">
      <c r="A223" s="64"/>
      <c r="B223" s="113"/>
      <c r="C223" s="41"/>
      <c r="D223" s="80"/>
      <c r="E223" s="5" t="s">
        <v>4</v>
      </c>
      <c r="F223" s="15">
        <f t="shared" si="153"/>
        <v>0</v>
      </c>
      <c r="G223" s="16"/>
      <c r="H223" s="15">
        <f t="shared" ref="H223:K225" si="154">H229+H199</f>
        <v>0</v>
      </c>
      <c r="I223" s="15">
        <f t="shared" si="154"/>
        <v>0</v>
      </c>
      <c r="J223" s="15">
        <f>J229+J199</f>
        <v>0</v>
      </c>
      <c r="K223" s="15">
        <f t="shared" si="154"/>
        <v>0</v>
      </c>
      <c r="L223" s="15">
        <f t="shared" ref="L223" si="155">L229+L199</f>
        <v>0</v>
      </c>
    </row>
    <row r="224" spans="1:12" ht="22.5" customHeight="1" x14ac:dyDescent="0.25">
      <c r="A224" s="64"/>
      <c r="B224" s="113"/>
      <c r="C224" s="41"/>
      <c r="D224" s="80"/>
      <c r="E224" s="5" t="s">
        <v>5</v>
      </c>
      <c r="F224" s="15">
        <f t="shared" si="153"/>
        <v>0</v>
      </c>
      <c r="G224" s="16"/>
      <c r="H224" s="15">
        <f t="shared" si="154"/>
        <v>0</v>
      </c>
      <c r="I224" s="15">
        <f t="shared" si="154"/>
        <v>0</v>
      </c>
      <c r="J224" s="15">
        <f>J230+J200</f>
        <v>0</v>
      </c>
      <c r="K224" s="15">
        <f t="shared" si="154"/>
        <v>0</v>
      </c>
      <c r="L224" s="15">
        <f t="shared" ref="L224" si="156">L230+L200</f>
        <v>0</v>
      </c>
    </row>
    <row r="225" spans="1:12" ht="22.5" customHeight="1" x14ac:dyDescent="0.25">
      <c r="A225" s="64"/>
      <c r="B225" s="114"/>
      <c r="C225" s="42"/>
      <c r="D225" s="81"/>
      <c r="E225" s="5" t="s">
        <v>6</v>
      </c>
      <c r="F225" s="15">
        <f t="shared" si="153"/>
        <v>0</v>
      </c>
      <c r="G225" s="16"/>
      <c r="H225" s="15">
        <f t="shared" si="154"/>
        <v>0</v>
      </c>
      <c r="I225" s="15">
        <f t="shared" si="154"/>
        <v>0</v>
      </c>
      <c r="J225" s="15">
        <f>J231+J201</f>
        <v>0</v>
      </c>
      <c r="K225" s="15">
        <f t="shared" si="154"/>
        <v>0</v>
      </c>
      <c r="L225" s="15">
        <f t="shared" ref="L225" si="157">L231+L201</f>
        <v>0</v>
      </c>
    </row>
    <row r="226" spans="1:12" s="11" customFormat="1" ht="22.5" customHeight="1" x14ac:dyDescent="0.25">
      <c r="A226" s="64" t="s">
        <v>103</v>
      </c>
      <c r="B226" s="71" t="s">
        <v>43</v>
      </c>
      <c r="C226" s="40"/>
      <c r="D226" s="91" t="s">
        <v>44</v>
      </c>
      <c r="E226" s="5" t="s">
        <v>2</v>
      </c>
      <c r="F226" s="15">
        <f t="shared" ref="F226:K226" si="158">SUM(F227:F231)</f>
        <v>0</v>
      </c>
      <c r="G226" s="15">
        <f t="shared" si="158"/>
        <v>0</v>
      </c>
      <c r="H226" s="15">
        <f t="shared" si="158"/>
        <v>0</v>
      </c>
      <c r="I226" s="15">
        <f t="shared" si="158"/>
        <v>0</v>
      </c>
      <c r="J226" s="15">
        <f t="shared" si="158"/>
        <v>0</v>
      </c>
      <c r="K226" s="15">
        <f t="shared" si="158"/>
        <v>0</v>
      </c>
      <c r="L226" s="15">
        <f t="shared" ref="L226" si="159">SUM(L227:L231)</f>
        <v>0</v>
      </c>
    </row>
    <row r="227" spans="1:12" s="11" customFormat="1" ht="22.5" customHeight="1" x14ac:dyDescent="0.25">
      <c r="A227" s="64"/>
      <c r="B227" s="72"/>
      <c r="C227" s="41"/>
      <c r="D227" s="91"/>
      <c r="E227" s="5" t="s">
        <v>3</v>
      </c>
      <c r="F227" s="15">
        <f>SUM(H227:L227)</f>
        <v>0</v>
      </c>
      <c r="G227" s="16"/>
      <c r="H227" s="15">
        <f>H233</f>
        <v>0</v>
      </c>
      <c r="I227" s="15">
        <f>I233</f>
        <v>0</v>
      </c>
      <c r="J227" s="15">
        <f>J233</f>
        <v>0</v>
      </c>
      <c r="K227" s="15">
        <f>K233</f>
        <v>0</v>
      </c>
      <c r="L227" s="15">
        <f>L233</f>
        <v>0</v>
      </c>
    </row>
    <row r="228" spans="1:12" s="11" customFormat="1" ht="22.5" customHeight="1" x14ac:dyDescent="0.25">
      <c r="A228" s="64"/>
      <c r="B228" s="72"/>
      <c r="C228" s="41"/>
      <c r="D228" s="91"/>
      <c r="E228" s="9" t="s">
        <v>76</v>
      </c>
      <c r="F228" s="15">
        <f t="shared" ref="F228:F231" si="160">SUM(H228:L228)</f>
        <v>0</v>
      </c>
      <c r="G228" s="16"/>
      <c r="H228" s="15">
        <v>0</v>
      </c>
      <c r="I228" s="15">
        <v>0</v>
      </c>
      <c r="J228" s="15">
        <v>0</v>
      </c>
      <c r="K228" s="15">
        <v>0</v>
      </c>
      <c r="L228" s="15">
        <f>L234</f>
        <v>0</v>
      </c>
    </row>
    <row r="229" spans="1:12" s="11" customFormat="1" ht="22.5" customHeight="1" x14ac:dyDescent="0.25">
      <c r="A229" s="64"/>
      <c r="B229" s="72"/>
      <c r="C229" s="41"/>
      <c r="D229" s="91"/>
      <c r="E229" s="5" t="s">
        <v>4</v>
      </c>
      <c r="F229" s="15">
        <f t="shared" si="160"/>
        <v>0</v>
      </c>
      <c r="G229" s="16"/>
      <c r="H229" s="15">
        <f t="shared" ref="H229:K231" si="161">H235</f>
        <v>0</v>
      </c>
      <c r="I229" s="15">
        <f t="shared" si="161"/>
        <v>0</v>
      </c>
      <c r="J229" s="15">
        <f>J235</f>
        <v>0</v>
      </c>
      <c r="K229" s="15">
        <f t="shared" si="161"/>
        <v>0</v>
      </c>
      <c r="L229" s="15">
        <f t="shared" ref="L229" si="162">L235</f>
        <v>0</v>
      </c>
    </row>
    <row r="230" spans="1:12" s="11" customFormat="1" ht="22.5" customHeight="1" x14ac:dyDescent="0.25">
      <c r="A230" s="64"/>
      <c r="B230" s="72"/>
      <c r="C230" s="41"/>
      <c r="D230" s="91"/>
      <c r="E230" s="5" t="s">
        <v>5</v>
      </c>
      <c r="F230" s="15">
        <f t="shared" si="160"/>
        <v>0</v>
      </c>
      <c r="G230" s="16"/>
      <c r="H230" s="15">
        <f t="shared" si="161"/>
        <v>0</v>
      </c>
      <c r="I230" s="15">
        <f t="shared" si="161"/>
        <v>0</v>
      </c>
      <c r="J230" s="15">
        <f>J236</f>
        <v>0</v>
      </c>
      <c r="K230" s="15">
        <f t="shared" si="161"/>
        <v>0</v>
      </c>
      <c r="L230" s="15">
        <f t="shared" ref="L230" si="163">L236</f>
        <v>0</v>
      </c>
    </row>
    <row r="231" spans="1:12" s="11" customFormat="1" ht="22.5" customHeight="1" x14ac:dyDescent="0.25">
      <c r="A231" s="64"/>
      <c r="B231" s="72"/>
      <c r="C231" s="42"/>
      <c r="D231" s="40"/>
      <c r="E231" s="6" t="s">
        <v>6</v>
      </c>
      <c r="F231" s="15">
        <f t="shared" si="160"/>
        <v>0</v>
      </c>
      <c r="G231" s="17"/>
      <c r="H231" s="15">
        <f t="shared" si="161"/>
        <v>0</v>
      </c>
      <c r="I231" s="15">
        <f t="shared" si="161"/>
        <v>0</v>
      </c>
      <c r="J231" s="15">
        <f>J237</f>
        <v>0</v>
      </c>
      <c r="K231" s="15">
        <f t="shared" si="161"/>
        <v>0</v>
      </c>
      <c r="L231" s="15">
        <f t="shared" ref="L231" si="164">L237</f>
        <v>0</v>
      </c>
    </row>
    <row r="232" spans="1:12" ht="22.5" customHeight="1" x14ac:dyDescent="0.25">
      <c r="A232" s="64" t="s">
        <v>104</v>
      </c>
      <c r="B232" s="71" t="s">
        <v>45</v>
      </c>
      <c r="C232" s="40"/>
      <c r="D232" s="40" t="s">
        <v>46</v>
      </c>
      <c r="E232" s="5" t="s">
        <v>2</v>
      </c>
      <c r="F232" s="15">
        <f t="shared" ref="F232:K232" si="165">SUM(F233:F237)</f>
        <v>0</v>
      </c>
      <c r="G232" s="15">
        <f t="shared" si="165"/>
        <v>0</v>
      </c>
      <c r="H232" s="15">
        <f t="shared" si="165"/>
        <v>0</v>
      </c>
      <c r="I232" s="15">
        <f t="shared" si="165"/>
        <v>0</v>
      </c>
      <c r="J232" s="15">
        <f t="shared" si="165"/>
        <v>0</v>
      </c>
      <c r="K232" s="15">
        <f t="shared" si="165"/>
        <v>0</v>
      </c>
      <c r="L232" s="15">
        <f t="shared" ref="L232" si="166">SUM(L233:L237)</f>
        <v>0</v>
      </c>
    </row>
    <row r="233" spans="1:12" ht="22.5" customHeight="1" x14ac:dyDescent="0.25">
      <c r="A233" s="64"/>
      <c r="B233" s="72"/>
      <c r="C233" s="41"/>
      <c r="D233" s="41"/>
      <c r="E233" s="5" t="s">
        <v>3</v>
      </c>
      <c r="F233" s="15">
        <f>SUM(H233:L233)</f>
        <v>0</v>
      </c>
      <c r="G233" s="16"/>
      <c r="H233" s="15">
        <v>0</v>
      </c>
      <c r="I233" s="15">
        <v>0</v>
      </c>
      <c r="J233" s="15">
        <v>0</v>
      </c>
      <c r="K233" s="15">
        <v>0</v>
      </c>
      <c r="L233" s="15">
        <v>0</v>
      </c>
    </row>
    <row r="234" spans="1:12" ht="22.5" customHeight="1" x14ac:dyDescent="0.25">
      <c r="A234" s="64"/>
      <c r="B234" s="72"/>
      <c r="C234" s="41"/>
      <c r="D234" s="41"/>
      <c r="E234" s="9" t="s">
        <v>76</v>
      </c>
      <c r="F234" s="15">
        <f t="shared" ref="F234:F237" si="167">SUM(H234:L234)</f>
        <v>0</v>
      </c>
      <c r="G234" s="16"/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 spans="1:12" ht="22.5" customHeight="1" x14ac:dyDescent="0.25">
      <c r="A235" s="64"/>
      <c r="B235" s="72"/>
      <c r="C235" s="41"/>
      <c r="D235" s="41"/>
      <c r="E235" s="5" t="s">
        <v>4</v>
      </c>
      <c r="F235" s="15">
        <f t="shared" si="167"/>
        <v>0</v>
      </c>
      <c r="G235" s="16"/>
      <c r="H235" s="15">
        <v>0</v>
      </c>
      <c r="I235" s="15">
        <v>0</v>
      </c>
      <c r="J235" s="15">
        <v>0</v>
      </c>
      <c r="K235" s="15">
        <v>0</v>
      </c>
      <c r="L235" s="15">
        <v>0</v>
      </c>
    </row>
    <row r="236" spans="1:12" ht="22.5" customHeight="1" x14ac:dyDescent="0.25">
      <c r="A236" s="64"/>
      <c r="B236" s="72"/>
      <c r="C236" s="41"/>
      <c r="D236" s="41"/>
      <c r="E236" s="5" t="s">
        <v>5</v>
      </c>
      <c r="F236" s="15">
        <f t="shared" si="167"/>
        <v>0</v>
      </c>
      <c r="G236" s="16"/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 spans="1:12" ht="22.5" customHeight="1" x14ac:dyDescent="0.25">
      <c r="A237" s="64"/>
      <c r="B237" s="76"/>
      <c r="C237" s="42"/>
      <c r="D237" s="42"/>
      <c r="E237" s="6" t="s">
        <v>6</v>
      </c>
      <c r="F237" s="15">
        <f t="shared" si="167"/>
        <v>0</v>
      </c>
      <c r="G237" s="16"/>
      <c r="H237" s="15">
        <v>0</v>
      </c>
      <c r="I237" s="15">
        <v>0</v>
      </c>
      <c r="J237" s="15">
        <v>0</v>
      </c>
      <c r="K237" s="15">
        <v>0</v>
      </c>
      <c r="L237" s="15">
        <v>0</v>
      </c>
    </row>
    <row r="238" spans="1:12" ht="22.5" customHeight="1" x14ac:dyDescent="0.25">
      <c r="A238" s="64" t="s">
        <v>117</v>
      </c>
      <c r="B238" s="65" t="s">
        <v>118</v>
      </c>
      <c r="C238" s="40"/>
      <c r="D238" s="68" t="s">
        <v>90</v>
      </c>
      <c r="E238" s="35" t="s">
        <v>2</v>
      </c>
      <c r="F238" s="15">
        <f t="shared" ref="F238:K238" si="168">SUM(F239:F243)</f>
        <v>87676.4</v>
      </c>
      <c r="G238" s="15">
        <f t="shared" si="168"/>
        <v>0</v>
      </c>
      <c r="H238" s="15">
        <f t="shared" si="168"/>
        <v>4575</v>
      </c>
      <c r="I238" s="15">
        <f t="shared" si="168"/>
        <v>0</v>
      </c>
      <c r="J238" s="15">
        <f t="shared" si="168"/>
        <v>77101.400000000009</v>
      </c>
      <c r="K238" s="15">
        <f t="shared" si="168"/>
        <v>0</v>
      </c>
      <c r="L238" s="15">
        <f t="shared" ref="L238" si="169">SUM(L239:L243)</f>
        <v>6000</v>
      </c>
    </row>
    <row r="239" spans="1:12" ht="22.5" customHeight="1" x14ac:dyDescent="0.25">
      <c r="A239" s="64"/>
      <c r="B239" s="66"/>
      <c r="C239" s="41"/>
      <c r="D239" s="69"/>
      <c r="E239" s="35" t="s">
        <v>3</v>
      </c>
      <c r="F239" s="15">
        <f>SUM(H239:L239)</f>
        <v>0</v>
      </c>
      <c r="G239" s="16"/>
      <c r="H239" s="15">
        <f>H245+H251+H257+H263</f>
        <v>0</v>
      </c>
      <c r="I239" s="15">
        <f>I245+I251+I257+I263</f>
        <v>0</v>
      </c>
      <c r="J239" s="15">
        <f>J245+J251+J257+J263</f>
        <v>0</v>
      </c>
      <c r="K239" s="15">
        <f>K245+K251+K257+K263</f>
        <v>0</v>
      </c>
      <c r="L239" s="15">
        <f>L245+L251+L257+L263</f>
        <v>0</v>
      </c>
    </row>
    <row r="240" spans="1:12" ht="22.5" customHeight="1" x14ac:dyDescent="0.25">
      <c r="A240" s="64"/>
      <c r="B240" s="66"/>
      <c r="C240" s="41"/>
      <c r="D240" s="69"/>
      <c r="E240" s="9" t="s">
        <v>76</v>
      </c>
      <c r="F240" s="15">
        <f t="shared" ref="F240:F243" si="170">SUM(H240:L240)</f>
        <v>0</v>
      </c>
      <c r="G240" s="16"/>
      <c r="H240" s="15">
        <f>H246+H252+H258+H264</f>
        <v>0</v>
      </c>
      <c r="I240" s="15">
        <f t="shared" ref="I240:L243" si="171">I246+I252+I258+I264</f>
        <v>0</v>
      </c>
      <c r="J240" s="15">
        <f t="shared" si="171"/>
        <v>0</v>
      </c>
      <c r="K240" s="15">
        <f t="shared" si="171"/>
        <v>0</v>
      </c>
      <c r="L240" s="15">
        <f t="shared" si="171"/>
        <v>0</v>
      </c>
    </row>
    <row r="241" spans="1:12" ht="22.5" customHeight="1" x14ac:dyDescent="0.25">
      <c r="A241" s="64"/>
      <c r="B241" s="66"/>
      <c r="C241" s="41"/>
      <c r="D241" s="69"/>
      <c r="E241" s="35" t="s">
        <v>4</v>
      </c>
      <c r="F241" s="15">
        <f t="shared" si="170"/>
        <v>78946.33</v>
      </c>
      <c r="G241" s="16"/>
      <c r="H241" s="15">
        <f t="shared" ref="H241" si="172">H247+H253+H259+H265</f>
        <v>0</v>
      </c>
      <c r="I241" s="15">
        <f t="shared" si="171"/>
        <v>0</v>
      </c>
      <c r="J241" s="15">
        <f t="shared" si="171"/>
        <v>73246.33</v>
      </c>
      <c r="K241" s="15">
        <f t="shared" si="171"/>
        <v>0</v>
      </c>
      <c r="L241" s="15">
        <f t="shared" si="171"/>
        <v>5700</v>
      </c>
    </row>
    <row r="242" spans="1:12" ht="22.5" customHeight="1" x14ac:dyDescent="0.25">
      <c r="A242" s="64"/>
      <c r="B242" s="66"/>
      <c r="C242" s="41"/>
      <c r="D242" s="69"/>
      <c r="E242" s="35" t="s">
        <v>5</v>
      </c>
      <c r="F242" s="15">
        <f t="shared" si="170"/>
        <v>8730.07</v>
      </c>
      <c r="G242" s="16"/>
      <c r="H242" s="15">
        <f t="shared" ref="H242" si="173">H248+H254+H260+H266</f>
        <v>4575</v>
      </c>
      <c r="I242" s="15">
        <f t="shared" si="171"/>
        <v>0</v>
      </c>
      <c r="J242" s="15">
        <f t="shared" si="171"/>
        <v>3855.07</v>
      </c>
      <c r="K242" s="15">
        <f t="shared" si="171"/>
        <v>0</v>
      </c>
      <c r="L242" s="15">
        <f t="shared" si="171"/>
        <v>300</v>
      </c>
    </row>
    <row r="243" spans="1:12" ht="22.5" customHeight="1" x14ac:dyDescent="0.25">
      <c r="A243" s="64"/>
      <c r="B243" s="67"/>
      <c r="C243" s="42"/>
      <c r="D243" s="70"/>
      <c r="E243" s="35" t="s">
        <v>6</v>
      </c>
      <c r="F243" s="15">
        <f t="shared" si="170"/>
        <v>0</v>
      </c>
      <c r="G243" s="16"/>
      <c r="H243" s="15">
        <f t="shared" ref="H243" si="174">H249+H255+H261+H267</f>
        <v>0</v>
      </c>
      <c r="I243" s="15">
        <f t="shared" si="171"/>
        <v>0</v>
      </c>
      <c r="J243" s="15">
        <f t="shared" si="171"/>
        <v>0</v>
      </c>
      <c r="K243" s="15">
        <f t="shared" si="171"/>
        <v>0</v>
      </c>
      <c r="L243" s="15">
        <f t="shared" si="171"/>
        <v>0</v>
      </c>
    </row>
    <row r="244" spans="1:12" s="11" customFormat="1" ht="22.5" customHeight="1" x14ac:dyDescent="0.25">
      <c r="A244" s="64" t="s">
        <v>119</v>
      </c>
      <c r="B244" s="71" t="s">
        <v>107</v>
      </c>
      <c r="C244" s="40"/>
      <c r="D244" s="73" t="s">
        <v>90</v>
      </c>
      <c r="E244" s="35" t="s">
        <v>2</v>
      </c>
      <c r="F244" s="15">
        <f t="shared" ref="F244:L244" si="175">SUM(F245:F249)</f>
        <v>10575</v>
      </c>
      <c r="G244" s="15">
        <f t="shared" si="175"/>
        <v>0</v>
      </c>
      <c r="H244" s="15">
        <f t="shared" si="175"/>
        <v>4575</v>
      </c>
      <c r="I244" s="15">
        <f t="shared" si="175"/>
        <v>0</v>
      </c>
      <c r="J244" s="15">
        <f t="shared" si="175"/>
        <v>0</v>
      </c>
      <c r="K244" s="15">
        <f t="shared" si="175"/>
        <v>0</v>
      </c>
      <c r="L244" s="15">
        <f t="shared" si="175"/>
        <v>6000</v>
      </c>
    </row>
    <row r="245" spans="1:12" s="11" customFormat="1" ht="22.5" customHeight="1" x14ac:dyDescent="0.25">
      <c r="A245" s="64"/>
      <c r="B245" s="72"/>
      <c r="C245" s="41"/>
      <c r="D245" s="73"/>
      <c r="E245" s="35" t="s">
        <v>3</v>
      </c>
      <c r="F245" s="15">
        <f>SUM(H245:L245)</f>
        <v>0</v>
      </c>
      <c r="G245" s="16"/>
      <c r="H245" s="15">
        <f>H257</f>
        <v>0</v>
      </c>
      <c r="I245" s="15">
        <f>I257</f>
        <v>0</v>
      </c>
      <c r="J245" s="15">
        <f>J257</f>
        <v>0</v>
      </c>
      <c r="K245" s="15">
        <f>K257</f>
        <v>0</v>
      </c>
      <c r="L245" s="15">
        <f>L257</f>
        <v>0</v>
      </c>
    </row>
    <row r="246" spans="1:12" s="11" customFormat="1" ht="22.5" customHeight="1" x14ac:dyDescent="0.25">
      <c r="A246" s="64"/>
      <c r="B246" s="72"/>
      <c r="C246" s="41"/>
      <c r="D246" s="73"/>
      <c r="E246" s="9" t="s">
        <v>76</v>
      </c>
      <c r="F246" s="15">
        <f t="shared" ref="F246:F249" si="176">SUM(H246:L246)</f>
        <v>0</v>
      </c>
      <c r="G246" s="16"/>
      <c r="H246" s="15">
        <v>0</v>
      </c>
      <c r="I246" s="15">
        <v>0</v>
      </c>
      <c r="J246" s="15">
        <v>0</v>
      </c>
      <c r="K246" s="15">
        <v>0</v>
      </c>
      <c r="L246" s="15">
        <f>L258</f>
        <v>0</v>
      </c>
    </row>
    <row r="247" spans="1:12" s="11" customFormat="1" ht="22.5" customHeight="1" x14ac:dyDescent="0.25">
      <c r="A247" s="64"/>
      <c r="B247" s="72"/>
      <c r="C247" s="41"/>
      <c r="D247" s="73"/>
      <c r="E247" s="35" t="s">
        <v>4</v>
      </c>
      <c r="F247" s="15">
        <f t="shared" si="176"/>
        <v>5700</v>
      </c>
      <c r="G247" s="16"/>
      <c r="H247" s="15">
        <f t="shared" ref="H247:I247" si="177">H259</f>
        <v>0</v>
      </c>
      <c r="I247" s="15">
        <f t="shared" si="177"/>
        <v>0</v>
      </c>
      <c r="J247" s="15">
        <f>J259</f>
        <v>0</v>
      </c>
      <c r="K247" s="15">
        <f t="shared" ref="K247:L249" si="178">K259</f>
        <v>0</v>
      </c>
      <c r="L247" s="15">
        <v>5700</v>
      </c>
    </row>
    <row r="248" spans="1:12" s="11" customFormat="1" ht="22.5" customHeight="1" x14ac:dyDescent="0.25">
      <c r="A248" s="64"/>
      <c r="B248" s="72"/>
      <c r="C248" s="41"/>
      <c r="D248" s="73"/>
      <c r="E248" s="35" t="s">
        <v>5</v>
      </c>
      <c r="F248" s="15">
        <f t="shared" si="176"/>
        <v>4875</v>
      </c>
      <c r="G248" s="16"/>
      <c r="H248" s="15">
        <v>4575</v>
      </c>
      <c r="I248" s="15">
        <f t="shared" ref="I248" si="179">I260</f>
        <v>0</v>
      </c>
      <c r="J248" s="15">
        <f>J260</f>
        <v>0</v>
      </c>
      <c r="K248" s="15">
        <f t="shared" ref="K248" si="180">K260</f>
        <v>0</v>
      </c>
      <c r="L248" s="15">
        <v>300</v>
      </c>
    </row>
    <row r="249" spans="1:12" s="11" customFormat="1" ht="22.5" customHeight="1" x14ac:dyDescent="0.25">
      <c r="A249" s="64"/>
      <c r="B249" s="72"/>
      <c r="C249" s="42"/>
      <c r="D249" s="68"/>
      <c r="E249" s="36" t="s">
        <v>6</v>
      </c>
      <c r="F249" s="15">
        <f t="shared" si="176"/>
        <v>0</v>
      </c>
      <c r="G249" s="17"/>
      <c r="H249" s="15">
        <f t="shared" ref="H249:I249" si="181">H261</f>
        <v>0</v>
      </c>
      <c r="I249" s="15">
        <f t="shared" si="181"/>
        <v>0</v>
      </c>
      <c r="J249" s="15">
        <f>J261</f>
        <v>0</v>
      </c>
      <c r="K249" s="15">
        <f t="shared" ref="K249" si="182">K261</f>
        <v>0</v>
      </c>
      <c r="L249" s="15">
        <f t="shared" si="178"/>
        <v>0</v>
      </c>
    </row>
    <row r="250" spans="1:12" s="11" customFormat="1" ht="22.5" customHeight="1" x14ac:dyDescent="0.25">
      <c r="A250" s="64" t="s">
        <v>120</v>
      </c>
      <c r="B250" s="71" t="s">
        <v>121</v>
      </c>
      <c r="C250" s="40"/>
      <c r="D250" s="73" t="s">
        <v>90</v>
      </c>
      <c r="E250" s="35" t="s">
        <v>2</v>
      </c>
      <c r="F250" s="15">
        <f t="shared" ref="F250:L250" si="183">SUM(F251:F255)</f>
        <v>77101.400000000009</v>
      </c>
      <c r="G250" s="15">
        <f t="shared" si="183"/>
        <v>0</v>
      </c>
      <c r="H250" s="15">
        <f t="shared" si="183"/>
        <v>0</v>
      </c>
      <c r="I250" s="15">
        <f t="shared" si="183"/>
        <v>0</v>
      </c>
      <c r="J250" s="15">
        <f t="shared" si="183"/>
        <v>77101.400000000009</v>
      </c>
      <c r="K250" s="15">
        <f t="shared" si="183"/>
        <v>0</v>
      </c>
      <c r="L250" s="15">
        <f t="shared" si="183"/>
        <v>0</v>
      </c>
    </row>
    <row r="251" spans="1:12" s="11" customFormat="1" ht="22.5" customHeight="1" x14ac:dyDescent="0.25">
      <c r="A251" s="64"/>
      <c r="B251" s="72"/>
      <c r="C251" s="41"/>
      <c r="D251" s="73"/>
      <c r="E251" s="35" t="s">
        <v>3</v>
      </c>
      <c r="F251" s="15">
        <f>SUM(H251:L251)</f>
        <v>0</v>
      </c>
      <c r="G251" s="16"/>
      <c r="H251" s="15">
        <f>H263</f>
        <v>0</v>
      </c>
      <c r="I251" s="15">
        <f>I263</f>
        <v>0</v>
      </c>
      <c r="J251" s="15">
        <f>J263</f>
        <v>0</v>
      </c>
      <c r="K251" s="15">
        <f>K263</f>
        <v>0</v>
      </c>
      <c r="L251" s="15">
        <f>L263</f>
        <v>0</v>
      </c>
    </row>
    <row r="252" spans="1:12" s="11" customFormat="1" ht="22.5" customHeight="1" x14ac:dyDescent="0.25">
      <c r="A252" s="64"/>
      <c r="B252" s="72"/>
      <c r="C252" s="41"/>
      <c r="D252" s="73"/>
      <c r="E252" s="9" t="s">
        <v>76</v>
      </c>
      <c r="F252" s="15">
        <f t="shared" ref="F252:F255" si="184">SUM(H252:L252)</f>
        <v>0</v>
      </c>
      <c r="G252" s="16"/>
      <c r="H252" s="15">
        <v>0</v>
      </c>
      <c r="I252" s="15">
        <v>0</v>
      </c>
      <c r="J252" s="15">
        <v>0</v>
      </c>
      <c r="K252" s="15">
        <v>0</v>
      </c>
      <c r="L252" s="15">
        <f>L264</f>
        <v>0</v>
      </c>
    </row>
    <row r="253" spans="1:12" s="11" customFormat="1" ht="22.5" customHeight="1" x14ac:dyDescent="0.25">
      <c r="A253" s="64"/>
      <c r="B253" s="72"/>
      <c r="C253" s="41"/>
      <c r="D253" s="73"/>
      <c r="E253" s="35" t="s">
        <v>4</v>
      </c>
      <c r="F253" s="15">
        <f t="shared" si="184"/>
        <v>73246.33</v>
      </c>
      <c r="G253" s="16"/>
      <c r="H253" s="15">
        <f t="shared" ref="H253:I253" si="185">H265</f>
        <v>0</v>
      </c>
      <c r="I253" s="15">
        <f t="shared" si="185"/>
        <v>0</v>
      </c>
      <c r="J253" s="15">
        <v>73246.33</v>
      </c>
      <c r="K253" s="15">
        <f t="shared" ref="K253:L253" si="186">K265</f>
        <v>0</v>
      </c>
      <c r="L253" s="15">
        <f t="shared" si="186"/>
        <v>0</v>
      </c>
    </row>
    <row r="254" spans="1:12" s="11" customFormat="1" ht="22.5" customHeight="1" x14ac:dyDescent="0.25">
      <c r="A254" s="64"/>
      <c r="B254" s="72"/>
      <c r="C254" s="41"/>
      <c r="D254" s="73"/>
      <c r="E254" s="35" t="s">
        <v>5</v>
      </c>
      <c r="F254" s="15">
        <f t="shared" si="184"/>
        <v>3855.07</v>
      </c>
      <c r="G254" s="16"/>
      <c r="H254" s="15">
        <f t="shared" ref="H254:I254" si="187">H266</f>
        <v>0</v>
      </c>
      <c r="I254" s="15">
        <f t="shared" si="187"/>
        <v>0</v>
      </c>
      <c r="J254" s="15">
        <v>3855.07</v>
      </c>
      <c r="K254" s="15">
        <f t="shared" ref="K254:L254" si="188">K266</f>
        <v>0</v>
      </c>
      <c r="L254" s="15">
        <f t="shared" si="188"/>
        <v>0</v>
      </c>
    </row>
    <row r="255" spans="1:12" s="11" customFormat="1" ht="22.5" customHeight="1" x14ac:dyDescent="0.25">
      <c r="A255" s="64"/>
      <c r="B255" s="72"/>
      <c r="C255" s="42"/>
      <c r="D255" s="68"/>
      <c r="E255" s="36" t="s">
        <v>6</v>
      </c>
      <c r="F255" s="15">
        <f t="shared" si="184"/>
        <v>0</v>
      </c>
      <c r="G255" s="17"/>
      <c r="H255" s="15">
        <f t="shared" ref="H255:I255" si="189">H267</f>
        <v>0</v>
      </c>
      <c r="I255" s="15">
        <f t="shared" si="189"/>
        <v>0</v>
      </c>
      <c r="J255" s="15">
        <f>J267</f>
        <v>0</v>
      </c>
      <c r="K255" s="15">
        <f t="shared" ref="K255:L255" si="190">K267</f>
        <v>0</v>
      </c>
      <c r="L255" s="15">
        <f t="shared" si="190"/>
        <v>0</v>
      </c>
    </row>
    <row r="256" spans="1:12" ht="22.5" customHeight="1" x14ac:dyDescent="0.25">
      <c r="A256" s="46" t="s">
        <v>85</v>
      </c>
      <c r="B256" s="43" t="s">
        <v>92</v>
      </c>
      <c r="C256" s="40"/>
      <c r="D256" s="40" t="s">
        <v>105</v>
      </c>
      <c r="E256" s="34" t="s">
        <v>2</v>
      </c>
      <c r="F256" s="18">
        <f t="shared" ref="F256" si="191">SUM(H256:K256)</f>
        <v>0</v>
      </c>
      <c r="G256" s="19"/>
      <c r="H256" s="18">
        <f>SUM(H257:H261)</f>
        <v>0</v>
      </c>
      <c r="I256" s="18">
        <f>SUM(I257:I261)</f>
        <v>0</v>
      </c>
      <c r="J256" s="18">
        <f>SUM(J257:J261)</f>
        <v>0</v>
      </c>
      <c r="K256" s="18">
        <f>SUM(K257:K261)</f>
        <v>0</v>
      </c>
      <c r="L256" s="18">
        <f>SUM(L257:L261)</f>
        <v>0</v>
      </c>
    </row>
    <row r="257" spans="1:12" ht="22.5" customHeight="1" x14ac:dyDescent="0.25">
      <c r="A257" s="47"/>
      <c r="B257" s="44"/>
      <c r="C257" s="41"/>
      <c r="D257" s="41"/>
      <c r="E257" s="34" t="s">
        <v>3</v>
      </c>
      <c r="F257" s="18">
        <f>SUM(H257:L257)</f>
        <v>0</v>
      </c>
      <c r="G257" s="19"/>
      <c r="H257" s="18">
        <f t="shared" ref="H257:K260" si="192">SUM(H258:H268)</f>
        <v>0</v>
      </c>
      <c r="I257" s="18">
        <f t="shared" si="192"/>
        <v>0</v>
      </c>
      <c r="J257" s="18">
        <f t="shared" si="192"/>
        <v>0</v>
      </c>
      <c r="K257" s="18">
        <f t="shared" si="192"/>
        <v>0</v>
      </c>
      <c r="L257" s="18">
        <f t="shared" ref="L257" si="193">SUM(L258:L268)</f>
        <v>0</v>
      </c>
    </row>
    <row r="258" spans="1:12" ht="22.5" customHeight="1" x14ac:dyDescent="0.25">
      <c r="A258" s="47"/>
      <c r="B258" s="44"/>
      <c r="C258" s="41"/>
      <c r="D258" s="41"/>
      <c r="E258" s="33" t="s">
        <v>76</v>
      </c>
      <c r="F258" s="18">
        <f t="shared" ref="F258:F261" si="194">SUM(H258:L258)</f>
        <v>0</v>
      </c>
      <c r="G258" s="19"/>
      <c r="H258" s="18">
        <f t="shared" si="192"/>
        <v>0</v>
      </c>
      <c r="I258" s="18">
        <f t="shared" si="192"/>
        <v>0</v>
      </c>
      <c r="J258" s="18">
        <f t="shared" si="192"/>
        <v>0</v>
      </c>
      <c r="K258" s="18">
        <f t="shared" si="192"/>
        <v>0</v>
      </c>
      <c r="L258" s="18">
        <f t="shared" ref="L258" si="195">SUM(L259:L269)</f>
        <v>0</v>
      </c>
    </row>
    <row r="259" spans="1:12" ht="22.5" customHeight="1" x14ac:dyDescent="0.25">
      <c r="A259" s="47"/>
      <c r="B259" s="44"/>
      <c r="C259" s="41"/>
      <c r="D259" s="41"/>
      <c r="E259" s="34" t="s">
        <v>4</v>
      </c>
      <c r="F259" s="18">
        <f t="shared" si="194"/>
        <v>0</v>
      </c>
      <c r="G259" s="19"/>
      <c r="H259" s="18">
        <f t="shared" si="192"/>
        <v>0</v>
      </c>
      <c r="I259" s="18">
        <f t="shared" si="192"/>
        <v>0</v>
      </c>
      <c r="J259" s="18">
        <f t="shared" si="192"/>
        <v>0</v>
      </c>
      <c r="K259" s="18">
        <f t="shared" si="192"/>
        <v>0</v>
      </c>
      <c r="L259" s="18">
        <f t="shared" ref="L259" si="196">SUM(L260:L270)</f>
        <v>0</v>
      </c>
    </row>
    <row r="260" spans="1:12" ht="22.5" customHeight="1" x14ac:dyDescent="0.25">
      <c r="A260" s="47"/>
      <c r="B260" s="44"/>
      <c r="C260" s="41"/>
      <c r="D260" s="41"/>
      <c r="E260" s="34" t="s">
        <v>5</v>
      </c>
      <c r="F260" s="18">
        <f t="shared" si="194"/>
        <v>0</v>
      </c>
      <c r="G260" s="19"/>
      <c r="H260" s="18">
        <f t="shared" si="192"/>
        <v>0</v>
      </c>
      <c r="I260" s="18">
        <f t="shared" si="192"/>
        <v>0</v>
      </c>
      <c r="J260" s="18">
        <f t="shared" si="192"/>
        <v>0</v>
      </c>
      <c r="K260" s="18">
        <f t="shared" si="192"/>
        <v>0</v>
      </c>
      <c r="L260" s="18">
        <f t="shared" ref="L260" si="197">SUM(L261:L271)</f>
        <v>0</v>
      </c>
    </row>
    <row r="261" spans="1:12" ht="22.5" customHeight="1" x14ac:dyDescent="0.25">
      <c r="A261" s="48"/>
      <c r="B261" s="45"/>
      <c r="C261" s="42"/>
      <c r="D261" s="42"/>
      <c r="E261" s="31" t="s">
        <v>6</v>
      </c>
      <c r="F261" s="18">
        <f t="shared" si="194"/>
        <v>0</v>
      </c>
      <c r="G261" s="19"/>
      <c r="H261" s="18">
        <f>SUM(H268:H272)</f>
        <v>0</v>
      </c>
      <c r="I261" s="18">
        <f>SUM(I268:I272)</f>
        <v>0</v>
      </c>
      <c r="J261" s="18">
        <f>SUM(J268:J272)</f>
        <v>0</v>
      </c>
      <c r="K261" s="18">
        <f>SUM(K268:K272)</f>
        <v>0</v>
      </c>
      <c r="L261" s="18">
        <f>SUM(L268:L272)</f>
        <v>0</v>
      </c>
    </row>
    <row r="262" spans="1:12" ht="27.75" customHeight="1" x14ac:dyDescent="0.25">
      <c r="A262" s="46" t="s">
        <v>86</v>
      </c>
      <c r="B262" s="43" t="s">
        <v>93</v>
      </c>
      <c r="C262" s="40"/>
      <c r="D262" s="40" t="s">
        <v>105</v>
      </c>
      <c r="E262" s="5" t="s">
        <v>2</v>
      </c>
      <c r="F262" s="15">
        <f t="shared" ref="F262:K262" si="198">SUM(F263:F267)</f>
        <v>0</v>
      </c>
      <c r="G262" s="15">
        <f t="shared" si="198"/>
        <v>0</v>
      </c>
      <c r="H262" s="15">
        <f t="shared" si="198"/>
        <v>0</v>
      </c>
      <c r="I262" s="15">
        <f t="shared" si="198"/>
        <v>0</v>
      </c>
      <c r="J262" s="15">
        <f t="shared" si="198"/>
        <v>0</v>
      </c>
      <c r="K262" s="15">
        <f t="shared" si="198"/>
        <v>0</v>
      </c>
      <c r="L262" s="15">
        <f t="shared" ref="L262" si="199">SUM(L263:L267)</f>
        <v>0</v>
      </c>
    </row>
    <row r="263" spans="1:12" ht="27.75" customHeight="1" x14ac:dyDescent="0.25">
      <c r="A263" s="47"/>
      <c r="B263" s="44"/>
      <c r="C263" s="41"/>
      <c r="D263" s="41"/>
      <c r="E263" s="5" t="s">
        <v>3</v>
      </c>
      <c r="F263" s="15">
        <f>SUM(H263:L263)</f>
        <v>0</v>
      </c>
      <c r="G263" s="16"/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 spans="1:12" ht="27.75" customHeight="1" x14ac:dyDescent="0.25">
      <c r="A264" s="47"/>
      <c r="B264" s="44"/>
      <c r="C264" s="41"/>
      <c r="D264" s="41"/>
      <c r="E264" s="9" t="s">
        <v>76</v>
      </c>
      <c r="F264" s="15">
        <f t="shared" ref="F264:F267" si="200">SUM(H264:L264)</f>
        <v>0</v>
      </c>
      <c r="G264" s="16"/>
      <c r="H264" s="15">
        <v>0</v>
      </c>
      <c r="I264" s="15">
        <v>0</v>
      </c>
      <c r="J264" s="15">
        <v>0</v>
      </c>
      <c r="K264" s="15">
        <v>0</v>
      </c>
      <c r="L264" s="15">
        <v>0</v>
      </c>
    </row>
    <row r="265" spans="1:12" ht="27.75" customHeight="1" x14ac:dyDescent="0.25">
      <c r="A265" s="47"/>
      <c r="B265" s="44"/>
      <c r="C265" s="41"/>
      <c r="D265" s="41"/>
      <c r="E265" s="5" t="s">
        <v>4</v>
      </c>
      <c r="F265" s="15">
        <f t="shared" si="200"/>
        <v>0</v>
      </c>
      <c r="G265" s="16"/>
      <c r="H265" s="15">
        <v>0</v>
      </c>
      <c r="I265" s="15">
        <v>0</v>
      </c>
      <c r="J265" s="15">
        <v>0</v>
      </c>
      <c r="K265" s="15">
        <v>0</v>
      </c>
      <c r="L265" s="15">
        <v>0</v>
      </c>
    </row>
    <row r="266" spans="1:12" ht="27.75" customHeight="1" x14ac:dyDescent="0.25">
      <c r="A266" s="47"/>
      <c r="B266" s="44"/>
      <c r="C266" s="41"/>
      <c r="D266" s="41"/>
      <c r="E266" s="5" t="s">
        <v>5</v>
      </c>
      <c r="F266" s="15">
        <f t="shared" si="200"/>
        <v>0</v>
      </c>
      <c r="G266" s="16"/>
      <c r="H266" s="15">
        <v>0</v>
      </c>
      <c r="I266" s="15">
        <v>0</v>
      </c>
      <c r="J266" s="15">
        <v>0</v>
      </c>
      <c r="K266" s="15">
        <v>0</v>
      </c>
      <c r="L266" s="15">
        <v>0</v>
      </c>
    </row>
    <row r="267" spans="1:12" ht="27.75" customHeight="1" x14ac:dyDescent="0.25">
      <c r="A267" s="48"/>
      <c r="B267" s="45"/>
      <c r="C267" s="42"/>
      <c r="D267" s="42"/>
      <c r="E267" s="6" t="s">
        <v>6</v>
      </c>
      <c r="F267" s="15">
        <f t="shared" si="200"/>
        <v>0</v>
      </c>
      <c r="G267" s="16"/>
      <c r="H267" s="15">
        <v>0</v>
      </c>
      <c r="I267" s="15">
        <v>0</v>
      </c>
      <c r="J267" s="15">
        <v>0</v>
      </c>
      <c r="K267" s="15">
        <v>0</v>
      </c>
      <c r="L267" s="15">
        <v>0</v>
      </c>
    </row>
    <row r="268" spans="1:12" ht="27.75" customHeight="1" x14ac:dyDescent="0.25">
      <c r="A268" s="93" t="s">
        <v>87</v>
      </c>
      <c r="B268" s="95" t="s">
        <v>94</v>
      </c>
      <c r="C268" s="40"/>
      <c r="D268" s="40" t="s">
        <v>105</v>
      </c>
      <c r="E268" s="5" t="s">
        <v>2</v>
      </c>
      <c r="F268" s="15">
        <f>SUM(F269:F273)</f>
        <v>0</v>
      </c>
      <c r="G268" s="15">
        <f t="shared" ref="G268:K268" si="201">SUM(G269:G273)</f>
        <v>0</v>
      </c>
      <c r="H268" s="15">
        <f t="shared" si="201"/>
        <v>0</v>
      </c>
      <c r="I268" s="15">
        <f t="shared" si="201"/>
        <v>0</v>
      </c>
      <c r="J268" s="15">
        <f t="shared" si="201"/>
        <v>0</v>
      </c>
      <c r="K268" s="15">
        <f t="shared" si="201"/>
        <v>0</v>
      </c>
      <c r="L268" s="15">
        <f t="shared" ref="L268" si="202">SUM(L269:L273)</f>
        <v>0</v>
      </c>
    </row>
    <row r="269" spans="1:12" ht="27.75" customHeight="1" x14ac:dyDescent="0.25">
      <c r="A269" s="94"/>
      <c r="B269" s="96"/>
      <c r="C269" s="41"/>
      <c r="D269" s="41"/>
      <c r="E269" s="5" t="s">
        <v>3</v>
      </c>
      <c r="F269" s="15">
        <f>SUM(H269:L269)</f>
        <v>0</v>
      </c>
      <c r="G269" s="15">
        <f t="shared" ref="G269:L273" si="203">SUM(I257:L257)</f>
        <v>0</v>
      </c>
      <c r="H269" s="15">
        <f t="shared" si="203"/>
        <v>0</v>
      </c>
      <c r="I269" s="15">
        <f t="shared" si="203"/>
        <v>0</v>
      </c>
      <c r="J269" s="15">
        <f t="shared" si="203"/>
        <v>0</v>
      </c>
      <c r="K269" s="15">
        <f t="shared" si="203"/>
        <v>0</v>
      </c>
      <c r="L269" s="15">
        <f t="shared" si="203"/>
        <v>0</v>
      </c>
    </row>
    <row r="270" spans="1:12" ht="27.75" customHeight="1" x14ac:dyDescent="0.25">
      <c r="A270" s="94"/>
      <c r="B270" s="96"/>
      <c r="C270" s="41"/>
      <c r="D270" s="41"/>
      <c r="E270" s="9" t="s">
        <v>76</v>
      </c>
      <c r="F270" s="15">
        <f t="shared" ref="F270:F273" si="204">SUM(H270:L270)</f>
        <v>0</v>
      </c>
      <c r="G270" s="15">
        <f t="shared" si="203"/>
        <v>0</v>
      </c>
      <c r="H270" s="15">
        <f t="shared" si="203"/>
        <v>0</v>
      </c>
      <c r="I270" s="15">
        <f t="shared" si="203"/>
        <v>0</v>
      </c>
      <c r="J270" s="15">
        <f t="shared" si="203"/>
        <v>0</v>
      </c>
      <c r="K270" s="15">
        <f t="shared" si="203"/>
        <v>0</v>
      </c>
      <c r="L270" s="15">
        <f t="shared" si="203"/>
        <v>0</v>
      </c>
    </row>
    <row r="271" spans="1:12" ht="27.75" customHeight="1" x14ac:dyDescent="0.25">
      <c r="A271" s="94"/>
      <c r="B271" s="96"/>
      <c r="C271" s="41"/>
      <c r="D271" s="41"/>
      <c r="E271" s="5" t="s">
        <v>4</v>
      </c>
      <c r="F271" s="15">
        <f t="shared" si="204"/>
        <v>0</v>
      </c>
      <c r="G271" s="15">
        <f t="shared" si="203"/>
        <v>0</v>
      </c>
      <c r="H271" s="15">
        <f t="shared" si="203"/>
        <v>0</v>
      </c>
      <c r="I271" s="15">
        <f t="shared" si="203"/>
        <v>0</v>
      </c>
      <c r="J271" s="15">
        <f t="shared" si="203"/>
        <v>0</v>
      </c>
      <c r="K271" s="15">
        <f t="shared" si="203"/>
        <v>0</v>
      </c>
      <c r="L271" s="15">
        <f t="shared" si="203"/>
        <v>0</v>
      </c>
    </row>
    <row r="272" spans="1:12" ht="27.75" customHeight="1" x14ac:dyDescent="0.25">
      <c r="A272" s="94"/>
      <c r="B272" s="96"/>
      <c r="C272" s="41"/>
      <c r="D272" s="41"/>
      <c r="E272" s="5" t="s">
        <v>5</v>
      </c>
      <c r="F272" s="15">
        <f t="shared" si="204"/>
        <v>0</v>
      </c>
      <c r="G272" s="15">
        <f t="shared" si="203"/>
        <v>0</v>
      </c>
      <c r="H272" s="15">
        <f t="shared" si="203"/>
        <v>0</v>
      </c>
      <c r="I272" s="15">
        <f t="shared" si="203"/>
        <v>0</v>
      </c>
      <c r="J272" s="15">
        <f t="shared" si="203"/>
        <v>0</v>
      </c>
      <c r="K272" s="15">
        <f t="shared" si="203"/>
        <v>0</v>
      </c>
      <c r="L272" s="15">
        <f t="shared" si="203"/>
        <v>0</v>
      </c>
    </row>
    <row r="273" spans="1:12" ht="15" x14ac:dyDescent="0.25">
      <c r="A273" s="94"/>
      <c r="B273" s="96"/>
      <c r="C273" s="41"/>
      <c r="D273" s="41"/>
      <c r="E273" s="6" t="s">
        <v>6</v>
      </c>
      <c r="F273" s="15">
        <f t="shared" si="204"/>
        <v>0</v>
      </c>
      <c r="G273" s="15">
        <f t="shared" si="203"/>
        <v>0</v>
      </c>
      <c r="H273" s="15">
        <f t="shared" si="203"/>
        <v>0</v>
      </c>
      <c r="I273" s="15">
        <f t="shared" si="203"/>
        <v>0</v>
      </c>
      <c r="J273" s="15">
        <f t="shared" si="203"/>
        <v>0</v>
      </c>
      <c r="K273" s="15">
        <f t="shared" si="203"/>
        <v>0</v>
      </c>
      <c r="L273" s="15">
        <f t="shared" si="203"/>
        <v>0</v>
      </c>
    </row>
    <row r="274" spans="1:12" ht="17.25" customHeight="1" x14ac:dyDescent="0.25">
      <c r="A274" s="64"/>
      <c r="B274" s="90" t="s">
        <v>51</v>
      </c>
      <c r="C274" s="91"/>
      <c r="D274" s="91"/>
      <c r="E274" s="5" t="s">
        <v>2</v>
      </c>
      <c r="F274" s="13">
        <f>SUM(H274:L274)</f>
        <v>4211241.5556719499</v>
      </c>
      <c r="G274" s="13">
        <f>SUM(G275:G279)</f>
        <v>0</v>
      </c>
      <c r="H274" s="13">
        <f>H275+H276+H277+H278+H279</f>
        <v>1748531.7168419498</v>
      </c>
      <c r="I274" s="13">
        <f>SUM(I275:I279)</f>
        <v>898310.42203999986</v>
      </c>
      <c r="J274" s="13">
        <f>SUM(J275:J279)</f>
        <v>587287.67625999998</v>
      </c>
      <c r="K274" s="13">
        <f>SUM(K275:K279)</f>
        <v>539416.62881999998</v>
      </c>
      <c r="L274" s="13">
        <f>SUM(L275:L279)</f>
        <v>437695.11171000003</v>
      </c>
    </row>
    <row r="275" spans="1:12" ht="17.25" customHeight="1" x14ac:dyDescent="0.25">
      <c r="A275" s="64"/>
      <c r="B275" s="90"/>
      <c r="C275" s="91"/>
      <c r="D275" s="91"/>
      <c r="E275" s="5" t="s">
        <v>3</v>
      </c>
      <c r="F275" s="13">
        <f t="shared" ref="F274:F279" si="205">SUM(H275:L275)</f>
        <v>101477.34637</v>
      </c>
      <c r="G275" s="14"/>
      <c r="H275" s="13">
        <f>H10+H52+H155+H131+H137+H167+H191+H185</f>
        <v>77842.944369999997</v>
      </c>
      <c r="I275" s="13">
        <f t="shared" ref="I275:L278" si="206">I10+I52+I131+I137+I155+I167+I185+I191</f>
        <v>23634.401999999998</v>
      </c>
      <c r="J275" s="13">
        <f t="shared" si="206"/>
        <v>0</v>
      </c>
      <c r="K275" s="13">
        <f t="shared" si="206"/>
        <v>0</v>
      </c>
      <c r="L275" s="13">
        <f t="shared" si="206"/>
        <v>0</v>
      </c>
    </row>
    <row r="276" spans="1:12" ht="17.25" customHeight="1" x14ac:dyDescent="0.25">
      <c r="A276" s="64"/>
      <c r="B276" s="90"/>
      <c r="C276" s="91"/>
      <c r="D276" s="91"/>
      <c r="E276" s="9" t="s">
        <v>76</v>
      </c>
      <c r="F276" s="13">
        <f t="shared" si="205"/>
        <v>1405432.71</v>
      </c>
      <c r="G276" s="14"/>
      <c r="H276" s="13">
        <f>H11+H53+H156+H132+H138+H168+H192+H186</f>
        <v>1350000</v>
      </c>
      <c r="I276" s="13">
        <f t="shared" si="206"/>
        <v>55432.71</v>
      </c>
      <c r="J276" s="13">
        <f t="shared" si="206"/>
        <v>0</v>
      </c>
      <c r="K276" s="13">
        <f t="shared" si="206"/>
        <v>0</v>
      </c>
      <c r="L276" s="13">
        <f t="shared" si="206"/>
        <v>0</v>
      </c>
    </row>
    <row r="277" spans="1:12" ht="17.25" customHeight="1" x14ac:dyDescent="0.25">
      <c r="A277" s="64"/>
      <c r="B277" s="90"/>
      <c r="C277" s="91"/>
      <c r="D277" s="91"/>
      <c r="E277" s="5" t="s">
        <v>4</v>
      </c>
      <c r="F277" s="13">
        <f t="shared" si="205"/>
        <v>99285.147930000006</v>
      </c>
      <c r="G277" s="14"/>
      <c r="H277" s="13">
        <f>H12+H54+H157+H133+H139+H169+H193+H187</f>
        <v>1855.68</v>
      </c>
      <c r="I277" s="13">
        <f t="shared" si="206"/>
        <v>18483.137929999997</v>
      </c>
      <c r="J277" s="13">
        <f t="shared" si="206"/>
        <v>73246.33</v>
      </c>
      <c r="K277" s="13">
        <f t="shared" si="206"/>
        <v>0</v>
      </c>
      <c r="L277" s="13">
        <f t="shared" si="206"/>
        <v>5700</v>
      </c>
    </row>
    <row r="278" spans="1:12" ht="17.25" customHeight="1" x14ac:dyDescent="0.25">
      <c r="A278" s="64"/>
      <c r="B278" s="90"/>
      <c r="C278" s="91"/>
      <c r="D278" s="91"/>
      <c r="E278" s="5" t="s">
        <v>5</v>
      </c>
      <c r="F278" s="13">
        <f t="shared" si="205"/>
        <v>2605046.3513719495</v>
      </c>
      <c r="G278" s="14"/>
      <c r="H278" s="13">
        <f>H13+H55+H158+H134+H140+H170+H194+H188</f>
        <v>318833.09247194999</v>
      </c>
      <c r="I278" s="13">
        <f t="shared" si="206"/>
        <v>800760.17210999993</v>
      </c>
      <c r="J278" s="13">
        <f t="shared" si="206"/>
        <v>514041.34626000002</v>
      </c>
      <c r="K278" s="13">
        <f t="shared" si="206"/>
        <v>539416.62881999998</v>
      </c>
      <c r="L278" s="13">
        <f t="shared" si="206"/>
        <v>431995.11171000003</v>
      </c>
    </row>
    <row r="279" spans="1:12" ht="17.25" customHeight="1" x14ac:dyDescent="0.25">
      <c r="A279" s="64"/>
      <c r="B279" s="90"/>
      <c r="C279" s="91"/>
      <c r="D279" s="91"/>
      <c r="E279" s="5" t="s">
        <v>6</v>
      </c>
      <c r="F279" s="13">
        <f t="shared" si="205"/>
        <v>0</v>
      </c>
      <c r="G279" s="14"/>
      <c r="H279" s="13">
        <f>H14+H56+H159+H135+H141+H171+H195+H189</f>
        <v>0</v>
      </c>
      <c r="I279" s="13">
        <f>I14+I56+I159+I135+I141+I171+I195+I189</f>
        <v>0</v>
      </c>
      <c r="J279" s="13">
        <f>J14+J56+J159+J135+J141+J171+J195+J189</f>
        <v>0</v>
      </c>
      <c r="K279" s="13">
        <f>K14+K56+K159+K135+K141+K171+K195+K189</f>
        <v>0</v>
      </c>
      <c r="L279" s="13">
        <f>L14+L56+L159+L135+L141+L171+L195+L189</f>
        <v>0</v>
      </c>
    </row>
  </sheetData>
  <mergeCells count="191">
    <mergeCell ref="H2:K2"/>
    <mergeCell ref="A105:A110"/>
    <mergeCell ref="B105:B110"/>
    <mergeCell ref="D105:D110"/>
    <mergeCell ref="C111:C116"/>
    <mergeCell ref="D220:D225"/>
    <mergeCell ref="B220:B225"/>
    <mergeCell ref="A214:A219"/>
    <mergeCell ref="B214:B219"/>
    <mergeCell ref="C214:C219"/>
    <mergeCell ref="D214:D219"/>
    <mergeCell ref="A202:A207"/>
    <mergeCell ref="B202:B207"/>
    <mergeCell ref="C208:C213"/>
    <mergeCell ref="D208:D213"/>
    <mergeCell ref="C202:C207"/>
    <mergeCell ref="D202:D207"/>
    <mergeCell ref="A208:A213"/>
    <mergeCell ref="B208:B213"/>
    <mergeCell ref="A196:A201"/>
    <mergeCell ref="B196:B201"/>
    <mergeCell ref="A93:A98"/>
    <mergeCell ref="B93:B98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B9:B14"/>
    <mergeCell ref="B136:B141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B69:B74"/>
    <mergeCell ref="C69:C74"/>
    <mergeCell ref="D69:D74"/>
    <mergeCell ref="A27:A32"/>
    <mergeCell ref="C154:C159"/>
    <mergeCell ref="D154:D159"/>
    <mergeCell ref="C160:C165"/>
    <mergeCell ref="D160:D165"/>
    <mergeCell ref="A111:A116"/>
    <mergeCell ref="B142:B147"/>
    <mergeCell ref="A117:A122"/>
    <mergeCell ref="B117:B122"/>
    <mergeCell ref="D111:D116"/>
    <mergeCell ref="A124:A129"/>
    <mergeCell ref="D124:D129"/>
    <mergeCell ref="C136:C141"/>
    <mergeCell ref="D136:D141"/>
    <mergeCell ref="D130:D135"/>
    <mergeCell ref="D142:D147"/>
    <mergeCell ref="D117:D122"/>
    <mergeCell ref="B124:B129"/>
    <mergeCell ref="A130:A135"/>
    <mergeCell ref="B130:B135"/>
    <mergeCell ref="C130:C135"/>
    <mergeCell ref="D33:D38"/>
    <mergeCell ref="D99:D104"/>
    <mergeCell ref="C99:C104"/>
    <mergeCell ref="C148:C153"/>
    <mergeCell ref="C142:C147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A274:A279"/>
    <mergeCell ref="B274:B279"/>
    <mergeCell ref="C274:C279"/>
    <mergeCell ref="D274:D279"/>
    <mergeCell ref="D190:D195"/>
    <mergeCell ref="A220:A225"/>
    <mergeCell ref="B190:B195"/>
    <mergeCell ref="A190:A195"/>
    <mergeCell ref="C190:C195"/>
    <mergeCell ref="D232:D237"/>
    <mergeCell ref="C196:C201"/>
    <mergeCell ref="D196:D201"/>
    <mergeCell ref="A226:A231"/>
    <mergeCell ref="B226:B231"/>
    <mergeCell ref="C226:C231"/>
    <mergeCell ref="D226:D231"/>
    <mergeCell ref="D262:D267"/>
    <mergeCell ref="B262:B267"/>
    <mergeCell ref="A262:A267"/>
    <mergeCell ref="C262:C267"/>
    <mergeCell ref="A268:A273"/>
    <mergeCell ref="B268:B273"/>
    <mergeCell ref="C268:C273"/>
    <mergeCell ref="D268:D273"/>
    <mergeCell ref="G124:G126"/>
    <mergeCell ref="C124:C129"/>
    <mergeCell ref="A69:A74"/>
    <mergeCell ref="A148:A153"/>
    <mergeCell ref="A178:A183"/>
    <mergeCell ref="B178:B183"/>
    <mergeCell ref="A232:A237"/>
    <mergeCell ref="B232:B237"/>
    <mergeCell ref="C232:C237"/>
    <mergeCell ref="B166:B171"/>
    <mergeCell ref="A142:A147"/>
    <mergeCell ref="C166:C171"/>
    <mergeCell ref="B148:B153"/>
    <mergeCell ref="A166:A171"/>
    <mergeCell ref="A154:A159"/>
    <mergeCell ref="B154:B159"/>
    <mergeCell ref="A160:A165"/>
    <mergeCell ref="B160:B165"/>
    <mergeCell ref="D148:D153"/>
    <mergeCell ref="C178:C183"/>
    <mergeCell ref="D178:D183"/>
    <mergeCell ref="D172:D177"/>
    <mergeCell ref="D166:D171"/>
    <mergeCell ref="A136:A141"/>
    <mergeCell ref="D256:D261"/>
    <mergeCell ref="C256:C261"/>
    <mergeCell ref="B256:B261"/>
    <mergeCell ref="A256:A261"/>
    <mergeCell ref="A172:A177"/>
    <mergeCell ref="B172:B177"/>
    <mergeCell ref="C172:C177"/>
    <mergeCell ref="A184:A189"/>
    <mergeCell ref="B184:B189"/>
    <mergeCell ref="C184:C189"/>
    <mergeCell ref="C220:C225"/>
    <mergeCell ref="D184:D189"/>
    <mergeCell ref="A238:A243"/>
    <mergeCell ref="B238:B243"/>
    <mergeCell ref="C238:C243"/>
    <mergeCell ref="D238:D243"/>
    <mergeCell ref="A244:A249"/>
    <mergeCell ref="B244:B249"/>
    <mergeCell ref="C244:C249"/>
    <mergeCell ref="D244:D249"/>
    <mergeCell ref="A250:A255"/>
    <mergeCell ref="B250:B255"/>
    <mergeCell ref="C250:C255"/>
    <mergeCell ref="D250:D255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8" manualBreakCount="8">
    <brk id="32" max="16383" man="1"/>
    <brk id="62" max="16383" man="1"/>
    <brk id="94" max="16383" man="1"/>
    <brk id="122" max="16383" man="1"/>
    <brk id="155" max="16383" man="1"/>
    <brk id="183" max="16383" man="1"/>
    <brk id="213" max="16383" man="1"/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2021-2023</vt:lpstr>
      <vt:lpstr>'2021-2023'!Заголовки_для_печати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2022-10-12T13:24:35Z</dcterms:modified>
</cp:coreProperties>
</file>